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éeme" sheetId="1" state="visible" r:id="rId1"/>
    <sheet xmlns:r="http://schemas.openxmlformats.org/officeDocument/2006/relationships" name="Insumos" sheetId="2" state="visible" r:id="rId2"/>
    <sheet xmlns:r="http://schemas.openxmlformats.org/officeDocument/2006/relationships" name="Escandallos" sheetId="3" state="visible" r:id="rId3"/>
    <sheet xmlns:r="http://schemas.openxmlformats.org/officeDocument/2006/relationships" name="Carta" sheetId="4" state="visible" r:id="rId4"/>
    <sheet xmlns:r="http://schemas.openxmlformats.org/officeDocument/2006/relationships" name="Inversión y fijos" sheetId="5" state="visible" r:id="rId5"/>
    <sheet xmlns:r="http://schemas.openxmlformats.org/officeDocument/2006/relationships" name="Modelo" sheetId="6" state="visible" r:id="rId6"/>
    <sheet xmlns:r="http://schemas.openxmlformats.org/officeDocument/2006/relationships" name="Eventos" sheetId="7" state="visible" r:id="rId7"/>
  </sheets>
  <definedNames>
    <definedName name="_xlnm._FilterDatabase" localSheetId="6" hidden="1">'Eventos'!$A$1:$R$38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0.0%"/>
    <numFmt numFmtId="165" formatCode="#,##0.00 €"/>
    <numFmt numFmtId="166" formatCode="#,##0.0000 €"/>
    <numFmt numFmtId="167" formatCode="#,##0 €"/>
    <numFmt numFmtId="168" formatCode="0.0"/>
  </numFmts>
  <fonts count="5">
    <font>
      <name val="Calibri"/>
      <family val="2"/>
      <color theme="1"/>
      <sz val="11"/>
      <scheme val="minor"/>
    </font>
    <font>
      <b val="1"/>
      <sz val="14"/>
    </font>
    <font/>
    <font>
      <b val="1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FFF4D6"/>
      </patternFill>
    </fill>
    <fill>
      <patternFill patternType="solid">
        <fgColor rgb="002F4A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164" fontId="0" fillId="2" borderId="0" pivotButton="0" quotePrefix="0" xfId="0"/>
    <xf numFmtId="0" fontId="4" fillId="3" borderId="0" applyAlignment="1" pivotButton="0" quotePrefix="0" xfId="0">
      <alignment vertical="center" wrapText="1"/>
    </xf>
    <xf numFmtId="165" fontId="0" fillId="2" borderId="0" pivotButton="0" quotePrefix="0" xfId="0"/>
    <xf numFmtId="0" fontId="0" fillId="2" borderId="0" pivotButton="0" quotePrefix="0" xfId="0"/>
    <xf numFmtId="165" fontId="0" fillId="0" borderId="0" pivotButton="0" quotePrefix="0" xfId="0"/>
    <xf numFmtId="166" fontId="0" fillId="0" borderId="0" pivotButton="0" quotePrefix="0" xfId="0"/>
    <xf numFmtId="165" fontId="3" fillId="0" borderId="0" pivotButton="0" quotePrefix="0" xfId="0"/>
    <xf numFmtId="164" fontId="0" fillId="0" borderId="0" pivotButton="0" quotePrefix="0" xfId="0"/>
    <xf numFmtId="167" fontId="0" fillId="2" borderId="0" pivotButton="0" quotePrefix="0" xfId="0"/>
    <xf numFmtId="167" fontId="3" fillId="0" borderId="0" pivotButton="0" quotePrefix="0" xfId="0"/>
    <xf numFmtId="167" fontId="0" fillId="0" borderId="0" pivotButton="0" quotePrefix="0" xfId="0"/>
    <xf numFmtId="168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utcherandchef.es/es/smash-burger-one---blend-1kg" TargetMode="External" Id="rId1"/><Relationship Type="http://schemas.openxmlformats.org/officeDocument/2006/relationships/hyperlink" Target="https://truevegan.es/products/heura-hamburguesa-horeca-3-0-23ud-2-5kg" TargetMode="External" Id="rId2"/><Relationship Type="http://schemas.openxmlformats.org/officeDocument/2006/relationships/hyperlink" Target="https://tienda.mercadona.es/product/52602/pan-hamburguesa-brioche-hacendado-paquete" TargetMode="External" Id="rId3"/><Relationship Type="http://schemas.openxmlformats.org/officeDocument/2006/relationships/hyperlink" Target="https://llenatudespensa.com/Ficha/Producto/pan-hamburguesa-brioche-48-ud-x-70-gr-(diametro-114-cm)_3069.html" TargetMode="External" Id="rId4"/><Relationship Type="http://schemas.openxmlformats.org/officeDocument/2006/relationships/hyperlink" Target="https://tienda.mercadona.es/product/13803/pan-maxi-hamburguesa-hacendado-paquete" TargetMode="External" Id="rId5"/><Relationship Type="http://schemas.openxmlformats.org/officeDocument/2006/relationships/hyperlink" Target="https://www.proceli.com/producto/pan-de-burger-brioxe-180g-2ux90g/" TargetMode="External" Id="rId6"/><Relationship Type="http://schemas.openxmlformats.org/officeDocument/2006/relationships/hyperlink" Target="https://tienda.mercadona.es/product/8180/queso-lonchas-cheddar-vaca-hacendado-paquete" TargetMode="External" Id="rId7"/><Relationship Type="http://schemas.openxmlformats.org/officeDocument/2006/relationships/hyperlink" Target="https://www.tododiet.es/sustitutos-l%C3%A1cteos-veganos/4854-lonchas-veganas-sabor-cheddar-200gr-violife.html" TargetMode="External" Id="rId8"/><Relationship Type="http://schemas.openxmlformats.org/officeDocument/2006/relationships/hyperlink" Target="https://tienda.mercadona.es/product/16252/bacon-hacendado-cintas" TargetMode="External" Id="rId9"/><Relationship Type="http://schemas.openxmlformats.org/officeDocument/2006/relationships/hyperlink" Target="https://tienda.mercadona.es/product/69670/lechuga-iceberg-paquete" TargetMode="External" Id="rId10"/><Relationship Type="http://schemas.openxmlformats.org/officeDocument/2006/relationships/hyperlink" Target="https://tienda.mercadona.es/product/69937/tomate-ensalada-pieza" TargetMode="External" Id="rId11"/><Relationship Type="http://schemas.openxmlformats.org/officeDocument/2006/relationships/hyperlink" Target="https://tienda.mercadona.es/product/69079/cebollas-malla" TargetMode="External" Id="rId12"/><Relationship Type="http://schemas.openxmlformats.org/officeDocument/2006/relationships/hyperlink" Target="https://tienda.mercadona.es/product/11565/pepinillos-vinagre-hacendado-tarro" TargetMode="External" Id="rId13"/><Relationship Type="http://schemas.openxmlformats.org/officeDocument/2006/relationships/hyperlink" Target="https://tienda.mercadona.es/product/13406/mayonesa-hacendado-tarro" TargetMode="External" Id="rId14"/><Relationship Type="http://schemas.openxmlformats.org/officeDocument/2006/relationships/hyperlink" Target="https://tienda.mercadona.es/product/23579/ketchup-hacendado-bote" TargetMode="External" Id="rId15"/><Relationship Type="http://schemas.openxmlformats.org/officeDocument/2006/relationships/hyperlink" Target="https://tienda.mercadona.es/product/23410/mostaza-clasica-hacendado-bote" TargetMode="External" Id="rId16"/><Relationship Type="http://schemas.openxmlformats.org/officeDocument/2006/relationships/hyperlink" Target="https://tienda.mercadona.es/product/17347/salsa-burger-hacendado-bote" TargetMode="External" Id="rId17"/><Relationship Type="http://schemas.openxmlformats.org/officeDocument/2006/relationships/hyperlink" Target="https://tienda.mercadona.es/product/17346/salsa-barbacoa-hacendado-bote" TargetMode="External" Id="rId18"/><Relationship Type="http://schemas.openxmlformats.org/officeDocument/2006/relationships/hyperlink" Target="https://preciosdelsuper.es/producto/salsa-vegana-hellmanns-sin-gluten-y-sin-lactosa-270-g" TargetMode="External" Id="rId19"/><Relationship Type="http://schemas.openxmlformats.org/officeDocument/2006/relationships/hyperlink" Target="https://tienda.mercadona.es/product/33189/jalapenos-picantes-hacendado-vinagre-tarro" TargetMode="External" Id="rId20"/><Relationship Type="http://schemas.openxmlformats.org/officeDocument/2006/relationships/hyperlink" Target="https://tienda.mercadona.es/product/3830/aguacate-pieza" TargetMode="External" Id="rId21"/><Relationship Type="http://schemas.openxmlformats.org/officeDocument/2006/relationships/hyperlink" Target="https://www.makro.es/productos/congelados/patatas" TargetMode="External" Id="rId22"/><Relationship Type="http://schemas.openxmlformats.org/officeDocument/2006/relationships/hyperlink" Target="https://www.makro.es/productos/congelados/patatas" TargetMode="External" Id="rId23"/><Relationship Type="http://schemas.openxmlformats.org/officeDocument/2006/relationships/hyperlink" Target="https://www.makro.es/productos/congelados/carnes/preparados" TargetMode="External" Id="rId24"/><Relationship Type="http://schemas.openxmlformats.org/officeDocument/2006/relationships/hyperlink" Target="https://tienda.mercadona.es/product/4041/aceite-girasol-refinado-02o-hacendado-garrafa" TargetMode="External" Id="rId25"/><Relationship Type="http://schemas.openxmlformats.org/officeDocument/2006/relationships/hyperlink" Target="https://tienda.mercadona.es/product/19731/sal-fina-hacendado-paquete" TargetMode="External" Id="rId26"/><Relationship Type="http://schemas.openxmlformats.org/officeDocument/2006/relationships/hyperlink" Target="https://www.makro.es/productos/bebidas" TargetMode="External" Id="rId27"/><Relationship Type="http://schemas.openxmlformats.org/officeDocument/2006/relationships/hyperlink" Target="https://tienda.mercadona.es/product/27078/agua-mineral-pequena-cortes-mineralizacion-debil-botella" TargetMode="External" Id="rId28"/><Relationship Type="http://schemas.openxmlformats.org/officeDocument/2006/relationships/hyperlink" Target="https://tienda.mercadona.es/product/9641/tarta-queso-hacendado-congelada" TargetMode="External" Id="rId29"/><Relationship Type="http://schemas.openxmlformats.org/officeDocument/2006/relationships/hyperlink" Target="https://hosteleriaycarton.com/producto/cajas-hamburguesa-kraft-1000-unidades/" TargetMode="External" Id="rId30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4"/>
  <sheetViews>
    <sheetView workbookViewId="0">
      <selection activeCell="A1" sqref="A1"/>
    </sheetView>
  </sheetViews>
  <sheetFormatPr baseColWidth="8" defaultRowHeight="15"/>
  <cols>
    <col width="140" customWidth="1" min="1" max="1"/>
  </cols>
  <sheetData>
    <row r="1">
      <c r="A1" s="1" t="inlineStr">
        <is>
          <t>Estudio de mercado y plan de negocio – Food truck de smash burgers, opciones veganas y sin gluten (Comunitat Valenciana)</t>
        </is>
      </c>
    </row>
    <row r="2">
      <c r="A2" s="2" t="inlineStr">
        <is>
          <t>Demo de estudio de mercado interactivo. Hoja de cálculo con fórmulas vivas.</t>
        </is>
      </c>
    </row>
    <row r="3">
      <c r="A3" s="2" t="inlineStr"/>
    </row>
    <row r="4">
      <c r="A4" s="2" t="inlineStr">
        <is>
          <t>Hojas:</t>
        </is>
      </c>
    </row>
    <row r="5">
      <c r="A5" s="2" t="inlineStr">
        <is>
          <t>· Insumos: precios publicados por proveedores (consulta 11/10/2026). Cambia las celdas amarillas y todo se recalcula.</t>
        </is>
      </c>
    </row>
    <row r="6">
      <c r="A6" s="2" t="inlineStr">
        <is>
          <t>· Escandallos: receta y coste por ración de cada producto.</t>
        </is>
      </c>
    </row>
    <row r="7">
      <c r="A7" s="2" t="inlineStr">
        <is>
          <t>· Carta: PVP con IVA, base, coste, margen bruto y food cost. Mezcla de ventas editable.</t>
        </is>
      </c>
    </row>
    <row r="8">
      <c r="A8" s="2" t="inlineStr">
        <is>
          <t>· Inversión y Fijos: inversión inicial y costes fijos anuales.</t>
        </is>
      </c>
    </row>
    <row r="9">
      <c r="A9" s="2" t="inlineStr">
        <is>
          <t>· Modelo: tres escenarios (conservador, base, optimista) con punto de equilibrio. Celdas amarillas = supuestos editables.</t>
        </is>
      </c>
    </row>
    <row r="10">
      <c r="A10" s="2" t="inlineStr">
        <is>
          <t>· Eventos: listado de eventos con fuente.</t>
        </is>
      </c>
    </row>
    <row r="11">
      <c r="A11" s="2" t="inlineStr"/>
    </row>
    <row r="12">
      <c r="A12" s="2" t="inlineStr">
        <is>
          <t>Convenciones: importes del modelo sin IVA. El PVP incluye IVA del 10 %. Las celdas amarillas son supuestos o datos de entrada.</t>
        </is>
      </c>
    </row>
    <row r="13">
      <c r="A13" s="2" t="inlineStr">
        <is>
          <t>Columna "IVA incluido": 1 = el precio publicado incluye IVA; 0 = sin IVA; vacío = la web no lo indica (se trata como base imponible).</t>
        </is>
      </c>
    </row>
    <row r="14">
      <c r="A14" s="2" t="inlineStr">
        <is>
          <t>Merma y condimentos sobre ingredientes alimentarios: 3% (supuesto, celda Insumos!L2).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2:M36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48" customWidth="1" min="2" max="2"/>
    <col width="30" customWidth="1" min="3" max="3"/>
    <col width="22" customWidth="1" min="4" max="4"/>
    <col width="12" customWidth="1" min="5" max="5"/>
    <col width="10" customWidth="1" min="6" max="6"/>
    <col width="8" customWidth="1" min="7" max="7"/>
    <col width="10" customWidth="1" min="8" max="8"/>
    <col width="7" customWidth="1" min="9" max="9"/>
    <col width="12" customWidth="1" min="10" max="10"/>
    <col width="13" customWidth="1" min="11" max="11"/>
    <col width="60" customWidth="1" min="12" max="12"/>
    <col width="12" customWidth="1" min="13" max="13"/>
  </cols>
  <sheetData>
    <row r="2">
      <c r="K2" s="3" t="inlineStr">
        <is>
          <t>Merma (supuesto)</t>
        </is>
      </c>
      <c r="L2" s="4" t="n">
        <v>0.03</v>
      </c>
    </row>
    <row r="4">
      <c r="A4" s="5" t="inlineStr">
        <is>
          <t>Clave</t>
        </is>
      </c>
      <c r="B4" s="5" t="inlineStr">
        <is>
          <t>Insumo</t>
        </is>
      </c>
      <c r="C4" s="5" t="inlineStr">
        <is>
          <t>Proveedor</t>
        </is>
      </c>
      <c r="D4" s="5" t="inlineStr">
        <is>
          <t>Formato</t>
        </is>
      </c>
      <c r="E4" s="5" t="inlineStr">
        <is>
          <t>Precio publicado (€)</t>
        </is>
      </c>
      <c r="F4" s="5" t="inlineStr">
        <is>
          <t>IVA incluido (1/0)</t>
        </is>
      </c>
      <c r="G4" s="5" t="inlineStr">
        <is>
          <t>Tipo IVA</t>
        </is>
      </c>
      <c r="H4" s="5" t="inlineStr">
        <is>
          <t>Cantidad del formato</t>
        </is>
      </c>
      <c r="I4" s="5" t="inlineStr">
        <is>
          <t>Unidad</t>
        </is>
      </c>
      <c r="J4" s="5" t="inlineStr">
        <is>
          <t>Precio base sin IVA (€)</t>
        </is>
      </c>
      <c r="K4" s="5" t="inlineStr">
        <is>
          <t>Coste unitario sin IVA (€/ud)</t>
        </is>
      </c>
      <c r="L4" s="5" t="inlineStr">
        <is>
          <t>URL</t>
        </is>
      </c>
      <c r="M4" s="5" t="inlineStr">
        <is>
          <t>Fecha consulta</t>
        </is>
      </c>
    </row>
    <row r="5">
      <c r="A5" t="inlineStr">
        <is>
          <t>carne</t>
        </is>
      </c>
      <c r="B5" t="inlineStr">
        <is>
          <t>Carne picada de vacuno para smash (blend sin condimentar)</t>
        </is>
      </c>
      <c r="C5" t="inlineStr">
        <is>
          <t>Butcher&amp;Chef (online HORECA)</t>
        </is>
      </c>
      <c r="D5" t="inlineStr">
        <is>
          <t>Bolsa al vacío, peso aprox. 1,2 kg</t>
        </is>
      </c>
      <c r="E5" s="6" t="n">
        <v>18</v>
      </c>
      <c r="F5" s="7" t="n">
        <v>1</v>
      </c>
      <c r="G5" s="4" t="n">
        <v>0.1</v>
      </c>
      <c r="H5" s="7" t="n">
        <v>1.2</v>
      </c>
      <c r="I5" t="inlineStr">
        <is>
          <t>kg</t>
        </is>
      </c>
      <c r="J5" s="8">
        <f>IF(F5=1,E5/(1+G5),E5)</f>
        <v/>
      </c>
      <c r="K5" s="9">
        <f>J5/H5</f>
        <v/>
      </c>
      <c r="L5" t="inlineStr">
        <is>
          <t>https://www.butcherandchef.es/es/smash-burger-one---blend-1kg</t>
        </is>
      </c>
      <c r="M5" t="inlineStr">
        <is>
          <t>2026-10-11</t>
        </is>
      </c>
    </row>
    <row r="6">
      <c r="A6" t="inlineStr">
        <is>
          <t>heura</t>
        </is>
      </c>
      <c r="B6" t="inlineStr">
        <is>
          <t>Heura Burger Original 4.0 HORECA (25 × 100 g)</t>
        </is>
      </c>
      <c r="C6" t="inlineStr">
        <is>
          <t>True Vegan (distribuidor)</t>
        </is>
      </c>
      <c r="D6" t="inlineStr">
        <is>
          <t>Caja 2,5 kg, 25 ud</t>
        </is>
      </c>
      <c r="E6" s="6" t="n">
        <v>49.95</v>
      </c>
      <c r="F6" s="7" t="n">
        <v>1</v>
      </c>
      <c r="G6" s="4" t="n">
        <v>0.1</v>
      </c>
      <c r="H6" s="7" t="n">
        <v>2.5</v>
      </c>
      <c r="I6" t="inlineStr">
        <is>
          <t>kg</t>
        </is>
      </c>
      <c r="J6" s="8">
        <f>IF(F6=1,E6/(1+G6),E6)</f>
        <v/>
      </c>
      <c r="K6" s="9">
        <f>J6/H6</f>
        <v/>
      </c>
      <c r="L6" t="inlineStr">
        <is>
          <t>https://truevegan.es/products/heura-hamburguesa-horeca-3-0-23ud-2-5kg</t>
        </is>
      </c>
      <c r="M6" t="inlineStr">
        <is>
          <t>2026-10-11</t>
        </is>
      </c>
    </row>
    <row r="7">
      <c r="A7" t="inlineStr">
        <is>
          <t>brioche</t>
        </is>
      </c>
      <c r="B7" t="inlineStr">
        <is>
          <t>Pan de burger brioche</t>
        </is>
      </c>
      <c r="C7" t="inlineStr">
        <is>
          <t>Mercadona (Hacendado)</t>
        </is>
      </c>
      <c r="D7" t="inlineStr">
        <is>
          <t>Paquete 2 ud, 150 g</t>
        </is>
      </c>
      <c r="E7" s="6" t="n">
        <v>1.1</v>
      </c>
      <c r="F7" s="7" t="n">
        <v>1</v>
      </c>
      <c r="G7" s="4" t="n">
        <v>0.1</v>
      </c>
      <c r="H7" s="7" t="n">
        <v>2</v>
      </c>
      <c r="I7" t="inlineStr">
        <is>
          <t>ud</t>
        </is>
      </c>
      <c r="J7" s="8">
        <f>IF(F7=1,E7/(1+G7),E7)</f>
        <v/>
      </c>
      <c r="K7" s="9">
        <f>J7/H7</f>
        <v/>
      </c>
      <c r="L7" t="inlineStr">
        <is>
          <t>https://tienda.mercadona.es/product/52602/pan-hamburguesa-brioche-hacendado-paquete</t>
        </is>
      </c>
      <c r="M7" t="inlineStr">
        <is>
          <t>2026-10-11</t>
        </is>
      </c>
    </row>
    <row r="8">
      <c r="A8" t="inlineStr">
        <is>
          <t>brioche_mayorista</t>
        </is>
      </c>
      <c r="B8" t="inlineStr">
        <is>
          <t>Pan brioche 82 g congelado (alternativa mayorista, no usada en receta)</t>
        </is>
      </c>
      <c r="C8" t="inlineStr">
        <is>
          <t>Llenatudespensa (mayorista online)</t>
        </is>
      </c>
      <c r="D8" t="inlineStr">
        <is>
          <t>Caja 48 ud × 82 g</t>
        </is>
      </c>
      <c r="E8" s="6" t="n">
        <v>63.77</v>
      </c>
      <c r="F8" s="7" t="n"/>
      <c r="G8" s="4" t="n">
        <v>0.04</v>
      </c>
      <c r="H8" s="7" t="n">
        <v>48</v>
      </c>
      <c r="I8" t="inlineStr">
        <is>
          <t>ud</t>
        </is>
      </c>
      <c r="J8" s="8">
        <f>IF(F8=1,E8/(1+G8),E8)</f>
        <v/>
      </c>
      <c r="K8" s="9">
        <f>J8/H8</f>
        <v/>
      </c>
      <c r="L8" t="inlineStr">
        <is>
          <t>https://llenatudespensa.com/Ficha/Producto/pan-hamburguesa-brioche-48-ud-x-70-gr-(diametro-114-cm)_3069.html</t>
        </is>
      </c>
      <c r="M8" t="inlineStr">
        <is>
          <t>2026-10-11</t>
        </is>
      </c>
    </row>
    <row r="9">
      <c r="A9" t="inlineStr">
        <is>
          <t>pan_vegano</t>
        </is>
      </c>
      <c r="B9" t="inlineStr">
        <is>
          <t>Maxi pan de burger con sésamo (receta sin lácteos ni huevo declarados)</t>
        </is>
      </c>
      <c r="C9" t="inlineStr">
        <is>
          <t>Mercadona (Hacendado)</t>
        </is>
      </c>
      <c r="D9" t="inlineStr">
        <is>
          <t>Paquete 4 ud, 300 g</t>
        </is>
      </c>
      <c r="E9" s="6" t="n">
        <v>0.85</v>
      </c>
      <c r="F9" s="7" t="n">
        <v>1</v>
      </c>
      <c r="G9" s="4" t="n">
        <v>0.04</v>
      </c>
      <c r="H9" s="7" t="n">
        <v>4</v>
      </c>
      <c r="I9" t="inlineStr">
        <is>
          <t>ud</t>
        </is>
      </c>
      <c r="J9" s="8">
        <f>IF(F9=1,E9/(1+G9),E9)</f>
        <v/>
      </c>
      <c r="K9" s="9">
        <f>J9/H9</f>
        <v/>
      </c>
      <c r="L9" t="inlineStr">
        <is>
          <t>https://tienda.mercadona.es/product/13803/pan-maxi-hamburguesa-hacendado-paquete</t>
        </is>
      </c>
      <c r="M9" t="inlineStr">
        <is>
          <t>2026-10-11</t>
        </is>
      </c>
    </row>
    <row r="10">
      <c r="A10" t="inlineStr">
        <is>
          <t>pan_sg</t>
        </is>
      </c>
      <c r="B10" t="inlineStr">
        <is>
          <t>Pan burger Brioxe sin gluten</t>
        </is>
      </c>
      <c r="C10" t="inlineStr">
        <is>
          <t>Proceli (tienda oficial)</t>
        </is>
      </c>
      <c r="D10" t="inlineStr">
        <is>
          <t>2 ud × 90 g</t>
        </is>
      </c>
      <c r="E10" s="6" t="n">
        <v>2.64</v>
      </c>
      <c r="F10" s="7" t="n">
        <v>1</v>
      </c>
      <c r="G10" s="4" t="n">
        <v>0.04</v>
      </c>
      <c r="H10" s="7" t="n">
        <v>2</v>
      </c>
      <c r="I10" t="inlineStr">
        <is>
          <t>ud</t>
        </is>
      </c>
      <c r="J10" s="8">
        <f>IF(F10=1,E10/(1+G10),E10)</f>
        <v/>
      </c>
      <c r="K10" s="9">
        <f>J10/H10</f>
        <v/>
      </c>
      <c r="L10" t="inlineStr">
        <is>
          <t>https://www.proceli.com/producto/pan-de-burger-brioxe-180g-2ux90g/</t>
        </is>
      </c>
      <c r="M10" t="inlineStr">
        <is>
          <t>2026-10-11</t>
        </is>
      </c>
    </row>
    <row r="11">
      <c r="A11" t="inlineStr">
        <is>
          <t>cheddar</t>
        </is>
      </c>
      <c r="B11" t="inlineStr">
        <is>
          <t>Queso cheddar en lonchas (8 lonchas)</t>
        </is>
      </c>
      <c r="C11" t="inlineStr">
        <is>
          <t>Mercadona (Hacendado)</t>
        </is>
      </c>
      <c r="D11" t="inlineStr">
        <is>
          <t>Paquete 200 g</t>
        </is>
      </c>
      <c r="E11" s="6" t="n">
        <v>1.95</v>
      </c>
      <c r="F11" s="7" t="n">
        <v>1</v>
      </c>
      <c r="G11" s="4" t="n">
        <v>0.04</v>
      </c>
      <c r="H11" s="7" t="n">
        <v>0.2</v>
      </c>
      <c r="I11" t="inlineStr">
        <is>
          <t>kg</t>
        </is>
      </c>
      <c r="J11" s="8">
        <f>IF(F11=1,E11/(1+G11),E11)</f>
        <v/>
      </c>
      <c r="K11" s="9">
        <f>J11/H11</f>
        <v/>
      </c>
      <c r="L11" t="inlineStr">
        <is>
          <t>https://tienda.mercadona.es/product/8180/queso-lonchas-cheddar-vaca-hacendado-paquete</t>
        </is>
      </c>
      <c r="M11" t="inlineStr">
        <is>
          <t>2026-10-11</t>
        </is>
      </c>
    </row>
    <row r="12">
      <c r="A12" t="inlineStr">
        <is>
          <t>violife</t>
        </is>
      </c>
      <c r="B12" t="inlineStr">
        <is>
          <t>Lonchas veganas sabor cheddar Violife</t>
        </is>
      </c>
      <c r="C12" t="inlineStr">
        <is>
          <t>Tododiet (tienda online)</t>
        </is>
      </c>
      <c r="D12" t="inlineStr">
        <is>
          <t>Paquete 200 g</t>
        </is>
      </c>
      <c r="E12" s="6" t="n">
        <v>3.83</v>
      </c>
      <c r="F12" s="7" t="n">
        <v>1</v>
      </c>
      <c r="G12" s="4" t="n">
        <v>0.1</v>
      </c>
      <c r="H12" s="7" t="n">
        <v>0.2</v>
      </c>
      <c r="I12" t="inlineStr">
        <is>
          <t>kg</t>
        </is>
      </c>
      <c r="J12" s="8">
        <f>IF(F12=1,E12/(1+G12),E12)</f>
        <v/>
      </c>
      <c r="K12" s="9">
        <f>J12/H12</f>
        <v/>
      </c>
      <c r="L12" t="inlineStr">
        <is>
          <t>https://www.tododiet.es/sustitutos-l%C3%A1cteos-veganos/4854-lonchas-veganas-sabor-cheddar-200gr-violife.html</t>
        </is>
      </c>
      <c r="M12" t="inlineStr">
        <is>
          <t>2026-10-11</t>
        </is>
      </c>
    </row>
    <row r="13">
      <c r="A13" t="inlineStr">
        <is>
          <t>bacon</t>
        </is>
      </c>
      <c r="B13" t="inlineStr">
        <is>
          <t>Bacón ahumado en cintas</t>
        </is>
      </c>
      <c r="C13" t="inlineStr">
        <is>
          <t>Mercadona (Hacendado)</t>
        </is>
      </c>
      <c r="D13" t="inlineStr">
        <is>
          <t>2 × 130 g (260 g)</t>
        </is>
      </c>
      <c r="E13" s="6" t="n">
        <v>1.95</v>
      </c>
      <c r="F13" s="7" t="n">
        <v>1</v>
      </c>
      <c r="G13" s="4" t="n">
        <v>0.1</v>
      </c>
      <c r="H13" s="7" t="n">
        <v>0.26</v>
      </c>
      <c r="I13" t="inlineStr">
        <is>
          <t>kg</t>
        </is>
      </c>
      <c r="J13" s="8">
        <f>IF(F13=1,E13/(1+G13),E13)</f>
        <v/>
      </c>
      <c r="K13" s="9">
        <f>J13/H13</f>
        <v/>
      </c>
      <c r="L13" t="inlineStr">
        <is>
          <t>https://tienda.mercadona.es/product/16252/bacon-hacendado-cintas</t>
        </is>
      </c>
      <c r="M13" t="inlineStr">
        <is>
          <t>2026-10-11</t>
        </is>
      </c>
    </row>
    <row r="14">
      <c r="A14" t="inlineStr">
        <is>
          <t>lechuga</t>
        </is>
      </c>
      <c r="B14" t="inlineStr">
        <is>
          <t>Lechuga iceberg cortada y lavada</t>
        </is>
      </c>
      <c r="C14" t="inlineStr">
        <is>
          <t>Mercadona</t>
        </is>
      </c>
      <c r="D14" t="inlineStr">
        <is>
          <t>Bolsa 250 g</t>
        </is>
      </c>
      <c r="E14" s="6" t="n">
        <v>0.95</v>
      </c>
      <c r="F14" s="7" t="n">
        <v>1</v>
      </c>
      <c r="G14" s="4" t="n">
        <v>0.04</v>
      </c>
      <c r="H14" s="7" t="n">
        <v>0.25</v>
      </c>
      <c r="I14" t="inlineStr">
        <is>
          <t>kg</t>
        </is>
      </c>
      <c r="J14" s="8">
        <f>IF(F14=1,E14/(1+G14),E14)</f>
        <v/>
      </c>
      <c r="K14" s="9">
        <f>J14/H14</f>
        <v/>
      </c>
      <c r="L14" t="inlineStr">
        <is>
          <t>https://tienda.mercadona.es/product/69670/lechuga-iceberg-paquete</t>
        </is>
      </c>
      <c r="M14" t="inlineStr">
        <is>
          <t>2026-10-11</t>
        </is>
      </c>
    </row>
    <row r="15">
      <c r="A15" t="inlineStr">
        <is>
          <t>tomate</t>
        </is>
      </c>
      <c r="B15" t="inlineStr">
        <is>
          <t>Tomate ensalada</t>
        </is>
      </c>
      <c r="C15" t="inlineStr">
        <is>
          <t>Mercadona</t>
        </is>
      </c>
      <c r="D15" t="inlineStr">
        <is>
          <t>Granel (2,50 €/kg)</t>
        </is>
      </c>
      <c r="E15" s="6" t="n">
        <v>2.5</v>
      </c>
      <c r="F15" s="7" t="n">
        <v>1</v>
      </c>
      <c r="G15" s="4" t="n">
        <v>0.04</v>
      </c>
      <c r="H15" s="7" t="n">
        <v>1</v>
      </c>
      <c r="I15" t="inlineStr">
        <is>
          <t>kg</t>
        </is>
      </c>
      <c r="J15" s="8">
        <f>IF(F15=1,E15/(1+G15),E15)</f>
        <v/>
      </c>
      <c r="K15" s="9">
        <f>J15/H15</f>
        <v/>
      </c>
      <c r="L15" t="inlineStr">
        <is>
          <t>https://tienda.mercadona.es/product/69937/tomate-ensalada-pieza</t>
        </is>
      </c>
      <c r="M15" t="inlineStr">
        <is>
          <t>2026-10-11</t>
        </is>
      </c>
    </row>
    <row r="16">
      <c r="A16" t="inlineStr">
        <is>
          <t>cebolla</t>
        </is>
      </c>
      <c r="B16" t="inlineStr">
        <is>
          <t>Cebolla</t>
        </is>
      </c>
      <c r="C16" t="inlineStr">
        <is>
          <t>Mercadona</t>
        </is>
      </c>
      <c r="D16" t="inlineStr">
        <is>
          <t>Malla 2 kg</t>
        </is>
      </c>
      <c r="E16" s="6" t="n">
        <v>3</v>
      </c>
      <c r="F16" s="7" t="n">
        <v>1</v>
      </c>
      <c r="G16" s="4" t="n">
        <v>0.04</v>
      </c>
      <c r="H16" s="7" t="n">
        <v>2</v>
      </c>
      <c r="I16" t="inlineStr">
        <is>
          <t>kg</t>
        </is>
      </c>
      <c r="J16" s="8">
        <f>IF(F16=1,E16/(1+G16),E16)</f>
        <v/>
      </c>
      <c r="K16" s="9">
        <f>J16/H16</f>
        <v/>
      </c>
      <c r="L16" t="inlineStr">
        <is>
          <t>https://tienda.mercadona.es/product/69079/cebollas-malla</t>
        </is>
      </c>
      <c r="M16" t="inlineStr">
        <is>
          <t>2026-10-11</t>
        </is>
      </c>
    </row>
    <row r="17">
      <c r="A17" t="inlineStr">
        <is>
          <t>pepinillo</t>
        </is>
      </c>
      <c r="B17" t="inlineStr">
        <is>
          <t>Pepinillos en vinagre</t>
        </is>
      </c>
      <c r="C17" t="inlineStr">
        <is>
          <t>Mercadona (Hacendado)</t>
        </is>
      </c>
      <c r="D17" t="inlineStr">
        <is>
          <t>Tarro 420 g</t>
        </is>
      </c>
      <c r="E17" s="6" t="n">
        <v>1.45</v>
      </c>
      <c r="F17" s="7" t="n">
        <v>1</v>
      </c>
      <c r="G17" s="4" t="n">
        <v>0.1</v>
      </c>
      <c r="H17" s="7" t="n">
        <v>0.42</v>
      </c>
      <c r="I17" t="inlineStr">
        <is>
          <t>kg</t>
        </is>
      </c>
      <c r="J17" s="8">
        <f>IF(F17=1,E17/(1+G17),E17)</f>
        <v/>
      </c>
      <c r="K17" s="9">
        <f>J17/H17</f>
        <v/>
      </c>
      <c r="L17" t="inlineStr">
        <is>
          <t>https://tienda.mercadona.es/product/11565/pepinillos-vinagre-hacendado-tarro</t>
        </is>
      </c>
      <c r="M17" t="inlineStr">
        <is>
          <t>2026-10-11</t>
        </is>
      </c>
    </row>
    <row r="18">
      <c r="A18" t="inlineStr">
        <is>
          <t>mayonesa</t>
        </is>
      </c>
      <c r="B18" t="inlineStr">
        <is>
          <t>Mayonesa</t>
        </is>
      </c>
      <c r="C18" t="inlineStr">
        <is>
          <t>Mercadona (Hacendado)</t>
        </is>
      </c>
      <c r="D18" t="inlineStr">
        <is>
          <t>Tarro 500 ml</t>
        </is>
      </c>
      <c r="E18" s="6" t="n">
        <v>1.2</v>
      </c>
      <c r="F18" s="7" t="n">
        <v>1</v>
      </c>
      <c r="G18" s="4" t="n">
        <v>0.1</v>
      </c>
      <c r="H18" s="7" t="n">
        <v>0.5</v>
      </c>
      <c r="I18" t="inlineStr">
        <is>
          <t>l</t>
        </is>
      </c>
      <c r="J18" s="8">
        <f>IF(F18=1,E18/(1+G18),E18)</f>
        <v/>
      </c>
      <c r="K18" s="9">
        <f>J18/H18</f>
        <v/>
      </c>
      <c r="L18" t="inlineStr">
        <is>
          <t>https://tienda.mercadona.es/product/13406/mayonesa-hacendado-tarro</t>
        </is>
      </c>
      <c r="M18" t="inlineStr">
        <is>
          <t>2026-10-11</t>
        </is>
      </c>
    </row>
    <row r="19">
      <c r="A19" t="inlineStr">
        <is>
          <t>ketchup</t>
        </is>
      </c>
      <c r="B19" t="inlineStr">
        <is>
          <t>Ketchup</t>
        </is>
      </c>
      <c r="C19" t="inlineStr">
        <is>
          <t>Mercadona (Hacendado)</t>
        </is>
      </c>
      <c r="D19" t="inlineStr">
        <is>
          <t>Bote 600 g</t>
        </is>
      </c>
      <c r="E19" s="6" t="n">
        <v>1.05</v>
      </c>
      <c r="F19" s="7" t="n">
        <v>1</v>
      </c>
      <c r="G19" s="4" t="n">
        <v>0.1</v>
      </c>
      <c r="H19" s="7" t="n">
        <v>0.6</v>
      </c>
      <c r="I19" t="inlineStr">
        <is>
          <t>kg</t>
        </is>
      </c>
      <c r="J19" s="8">
        <f>IF(F19=1,E19/(1+G19),E19)</f>
        <v/>
      </c>
      <c r="K19" s="9">
        <f>J19/H19</f>
        <v/>
      </c>
      <c r="L19" t="inlineStr">
        <is>
          <t>https://tienda.mercadona.es/product/23579/ketchup-hacendado-bote</t>
        </is>
      </c>
      <c r="M19" t="inlineStr">
        <is>
          <t>2026-10-11</t>
        </is>
      </c>
    </row>
    <row r="20">
      <c r="A20" t="inlineStr">
        <is>
          <t>mostaza</t>
        </is>
      </c>
      <c r="B20" t="inlineStr">
        <is>
          <t>Mostaza clásica</t>
        </is>
      </c>
      <c r="C20" t="inlineStr">
        <is>
          <t>Mercadona (Hacendado)</t>
        </is>
      </c>
      <c r="D20" t="inlineStr">
        <is>
          <t>Bote 388 g</t>
        </is>
      </c>
      <c r="E20" s="6" t="n">
        <v>1.25</v>
      </c>
      <c r="F20" s="7" t="n">
        <v>1</v>
      </c>
      <c r="G20" s="4" t="n">
        <v>0.1</v>
      </c>
      <c r="H20" s="7" t="n">
        <v>0.388</v>
      </c>
      <c r="I20" t="inlineStr">
        <is>
          <t>kg</t>
        </is>
      </c>
      <c r="J20" s="8">
        <f>IF(F20=1,E20/(1+G20),E20)</f>
        <v/>
      </c>
      <c r="K20" s="9">
        <f>J20/H20</f>
        <v/>
      </c>
      <c r="L20" t="inlineStr">
        <is>
          <t>https://tienda.mercadona.es/product/23410/mostaza-clasica-hacendado-bote</t>
        </is>
      </c>
      <c r="M20" t="inlineStr">
        <is>
          <t>2026-10-11</t>
        </is>
      </c>
    </row>
    <row r="21">
      <c r="A21" t="inlineStr">
        <is>
          <t>salsa_burger</t>
        </is>
      </c>
      <c r="B21" t="inlineStr">
        <is>
          <t>Salsa burger</t>
        </is>
      </c>
      <c r="C21" t="inlineStr">
        <is>
          <t>Mercadona (Hacendado)</t>
        </is>
      </c>
      <c r="D21" t="inlineStr">
        <is>
          <t>Bote 250 ml</t>
        </is>
      </c>
      <c r="E21" s="6" t="n">
        <v>1.4</v>
      </c>
      <c r="F21" s="7" t="n">
        <v>1</v>
      </c>
      <c r="G21" s="4" t="n">
        <v>0.1</v>
      </c>
      <c r="H21" s="7" t="n">
        <v>0.25</v>
      </c>
      <c r="I21" t="inlineStr">
        <is>
          <t>l</t>
        </is>
      </c>
      <c r="J21" s="8">
        <f>IF(F21=1,E21/(1+G21),E21)</f>
        <v/>
      </c>
      <c r="K21" s="9">
        <f>J21/H21</f>
        <v/>
      </c>
      <c r="L21" t="inlineStr">
        <is>
          <t>https://tienda.mercadona.es/product/17347/salsa-burger-hacendado-bote</t>
        </is>
      </c>
      <c r="M21" t="inlineStr">
        <is>
          <t>2026-10-11</t>
        </is>
      </c>
    </row>
    <row r="22">
      <c r="A22" t="inlineStr">
        <is>
          <t>barbacoa</t>
        </is>
      </c>
      <c r="B22" t="inlineStr">
        <is>
          <t>Salsa barbacoa</t>
        </is>
      </c>
      <c r="C22" t="inlineStr">
        <is>
          <t>Mercadona (Hacendado)</t>
        </is>
      </c>
      <c r="D22" t="inlineStr">
        <is>
          <t>Bote 350 g</t>
        </is>
      </c>
      <c r="E22" s="6" t="n">
        <v>1.15</v>
      </c>
      <c r="F22" s="7" t="n">
        <v>1</v>
      </c>
      <c r="G22" s="4" t="n">
        <v>0.1</v>
      </c>
      <c r="H22" s="7" t="n">
        <v>0.35</v>
      </c>
      <c r="I22" t="inlineStr">
        <is>
          <t>kg</t>
        </is>
      </c>
      <c r="J22" s="8">
        <f>IF(F22=1,E22/(1+G22),E22)</f>
        <v/>
      </c>
      <c r="K22" s="9">
        <f>J22/H22</f>
        <v/>
      </c>
      <c r="L22" t="inlineStr">
        <is>
          <t>https://tienda.mercadona.es/product/17346/salsa-barbacoa-hacendado-bote</t>
        </is>
      </c>
      <c r="M22" t="inlineStr">
        <is>
          <t>2026-10-11</t>
        </is>
      </c>
    </row>
    <row r="23">
      <c r="A23" t="inlineStr">
        <is>
          <t>mayo_vegana</t>
        </is>
      </c>
      <c r="B23" t="inlineStr">
        <is>
          <t>Salsa vegana tipo mayonesa Hellmann's</t>
        </is>
      </c>
      <c r="C23" t="inlineStr">
        <is>
          <t>Carrefour (vía comparador preciosdelsuper.es)</t>
        </is>
      </c>
      <c r="D23" t="inlineStr">
        <is>
          <t>Frasco 270 g</t>
        </is>
      </c>
      <c r="E23" s="6" t="n">
        <v>4.45</v>
      </c>
      <c r="F23" s="7" t="n">
        <v>1</v>
      </c>
      <c r="G23" s="4" t="n">
        <v>0.1</v>
      </c>
      <c r="H23" s="7" t="n">
        <v>0.27</v>
      </c>
      <c r="I23" t="inlineStr">
        <is>
          <t>kg</t>
        </is>
      </c>
      <c r="J23" s="8">
        <f>IF(F23=1,E23/(1+G23),E23)</f>
        <v/>
      </c>
      <c r="K23" s="9">
        <f>J23/H23</f>
        <v/>
      </c>
      <c r="L23" t="inlineStr">
        <is>
          <t>https://preciosdelsuper.es/producto/salsa-vegana-hellmanns-sin-gluten-y-sin-lactosa-270-g</t>
        </is>
      </c>
      <c r="M23" t="inlineStr">
        <is>
          <t>2026-10-11</t>
        </is>
      </c>
    </row>
    <row r="24">
      <c r="A24" t="inlineStr">
        <is>
          <t>jalapeno</t>
        </is>
      </c>
      <c r="B24" t="inlineStr">
        <is>
          <t>Jalapeños picantes en vinagre</t>
        </is>
      </c>
      <c r="C24" t="inlineStr">
        <is>
          <t>Mercadona (Hacendado)</t>
        </is>
      </c>
      <c r="D24" t="inlineStr">
        <is>
          <t>Tarro 135 g</t>
        </is>
      </c>
      <c r="E24" s="6" t="n">
        <v>1.65</v>
      </c>
      <c r="F24" s="7" t="n">
        <v>1</v>
      </c>
      <c r="G24" s="4" t="n">
        <v>0.1</v>
      </c>
      <c r="H24" s="7" t="n">
        <v>0.135</v>
      </c>
      <c r="I24" t="inlineStr">
        <is>
          <t>kg</t>
        </is>
      </c>
      <c r="J24" s="8">
        <f>IF(F24=1,E24/(1+G24),E24)</f>
        <v/>
      </c>
      <c r="K24" s="9">
        <f>J24/H24</f>
        <v/>
      </c>
      <c r="L24" t="inlineStr">
        <is>
          <t>https://tienda.mercadona.es/product/33189/jalapenos-picantes-hacendado-vinagre-tarro</t>
        </is>
      </c>
      <c r="M24" t="inlineStr">
        <is>
          <t>2026-10-11</t>
        </is>
      </c>
    </row>
    <row r="25">
      <c r="A25" t="inlineStr">
        <is>
          <t>aguacate</t>
        </is>
      </c>
      <c r="B25" t="inlineStr">
        <is>
          <t>Aguacate</t>
        </is>
      </c>
      <c r="C25" t="inlineStr">
        <is>
          <t>Mercadona</t>
        </is>
      </c>
      <c r="D25" t="inlineStr">
        <is>
          <t>Granel (5,00 €/kg)</t>
        </is>
      </c>
      <c r="E25" s="6" t="n">
        <v>5</v>
      </c>
      <c r="F25" s="7" t="n">
        <v>1</v>
      </c>
      <c r="G25" s="4" t="n">
        <v>0.04</v>
      </c>
      <c r="H25" s="7" t="n">
        <v>1</v>
      </c>
      <c r="I25" t="inlineStr">
        <is>
          <t>kg</t>
        </is>
      </c>
      <c r="J25" s="8">
        <f>IF(F25=1,E25/(1+G25),E25)</f>
        <v/>
      </c>
      <c r="K25" s="9">
        <f>J25/H25</f>
        <v/>
      </c>
      <c r="L25" t="inlineStr">
        <is>
          <t>https://tienda.mercadona.es/product/3830/aguacate-pieza</t>
        </is>
      </c>
      <c r="M25" t="inlineStr">
        <is>
          <t>2026-10-11</t>
        </is>
      </c>
    </row>
    <row r="26">
      <c r="A26" t="inlineStr">
        <is>
          <t>patatas</t>
        </is>
      </c>
      <c r="B26" t="inlineStr">
        <is>
          <t>Patata prefrita extracrujiente 9×9 mm congelada</t>
        </is>
      </c>
      <c r="C26" t="inlineStr">
        <is>
          <t>Makro (METRO Chef)</t>
        </is>
      </c>
      <c r="D26" t="inlineStr">
        <is>
          <t>Bolsa 2,5 kg</t>
        </is>
      </c>
      <c r="E26" s="6" t="n">
        <v>6.35</v>
      </c>
      <c r="F26" s="7" t="n">
        <v>0</v>
      </c>
      <c r="G26" s="4" t="n">
        <v>0.1</v>
      </c>
      <c r="H26" s="7" t="n">
        <v>2.5</v>
      </c>
      <c r="I26" t="inlineStr">
        <is>
          <t>kg</t>
        </is>
      </c>
      <c r="J26" s="8">
        <f>IF(F26=1,E26/(1+G26),E26)</f>
        <v/>
      </c>
      <c r="K26" s="9">
        <f>J26/H26</f>
        <v/>
      </c>
      <c r="L26" t="inlineStr">
        <is>
          <t>https://www.makro.es/productos/congelados/patatas</t>
        </is>
      </c>
      <c r="M26" t="inlineStr">
        <is>
          <t>2026-10-11</t>
        </is>
      </c>
    </row>
    <row r="27">
      <c r="A27" t="inlineStr">
        <is>
          <t>boniato</t>
        </is>
      </c>
      <c r="B27" t="inlineStr">
        <is>
          <t>Bastones de patata dulce (boniato) congelados</t>
        </is>
      </c>
      <c r="C27" t="inlineStr">
        <is>
          <t>Makro (METRO Chef)</t>
        </is>
      </c>
      <c r="D27" t="inlineStr">
        <is>
          <t>Bolsa 2,5 kg</t>
        </is>
      </c>
      <c r="E27" s="6" t="n">
        <v>8.5</v>
      </c>
      <c r="F27" s="7" t="n">
        <v>0</v>
      </c>
      <c r="G27" s="4" t="n">
        <v>0.1</v>
      </c>
      <c r="H27" s="7" t="n">
        <v>2.5</v>
      </c>
      <c r="I27" t="inlineStr">
        <is>
          <t>kg</t>
        </is>
      </c>
      <c r="J27" s="8">
        <f>IF(F27=1,E27/(1+G27),E27)</f>
        <v/>
      </c>
      <c r="K27" s="9">
        <f>J27/H27</f>
        <v/>
      </c>
      <c r="L27" t="inlineStr">
        <is>
          <t>https://www.makro.es/productos/congelados/patatas</t>
        </is>
      </c>
      <c r="M27" t="inlineStr">
        <is>
          <t>2026-10-11</t>
        </is>
      </c>
    </row>
    <row r="28">
      <c r="A28" t="inlineStr">
        <is>
          <t>nuggets</t>
        </is>
      </c>
      <c r="B28" t="inlineStr">
        <is>
          <t>Nuggets veggie congelados</t>
        </is>
      </c>
      <c r="C28" t="inlineStr">
        <is>
          <t>Makro (METRO Chef)</t>
        </is>
      </c>
      <c r="D28" t="inlineStr">
        <is>
          <t>Bolsa 1 kg</t>
        </is>
      </c>
      <c r="E28" s="6" t="n">
        <v>7.95</v>
      </c>
      <c r="F28" s="7" t="n">
        <v>0</v>
      </c>
      <c r="G28" s="4" t="n">
        <v>0.1</v>
      </c>
      <c r="H28" s="7" t="n">
        <v>1</v>
      </c>
      <c r="I28" t="inlineStr">
        <is>
          <t>kg</t>
        </is>
      </c>
      <c r="J28" s="8">
        <f>IF(F28=1,E28/(1+G28),E28)</f>
        <v/>
      </c>
      <c r="K28" s="9">
        <f>J28/H28</f>
        <v/>
      </c>
      <c r="L28" t="inlineStr">
        <is>
          <t>https://www.makro.es/productos/congelados/carnes/preparados</t>
        </is>
      </c>
      <c r="M28" t="inlineStr">
        <is>
          <t>2026-10-11</t>
        </is>
      </c>
    </row>
    <row r="29">
      <c r="A29" t="inlineStr">
        <is>
          <t>aceite</t>
        </is>
      </c>
      <c r="B29" t="inlineStr">
        <is>
          <t>Aceite de girasol refinado 0,2º (fritura)</t>
        </is>
      </c>
      <c r="C29" t="inlineStr">
        <is>
          <t>Mercadona (Hacendado)</t>
        </is>
      </c>
      <c r="D29" t="inlineStr">
        <is>
          <t>Garrafa 5 l</t>
        </is>
      </c>
      <c r="E29" s="6" t="n">
        <v>8.6</v>
      </c>
      <c r="F29" s="7" t="n">
        <v>1</v>
      </c>
      <c r="G29" s="4" t="n">
        <v>0.1</v>
      </c>
      <c r="H29" s="7" t="n">
        <v>5</v>
      </c>
      <c r="I29" t="inlineStr">
        <is>
          <t>l</t>
        </is>
      </c>
      <c r="J29" s="8">
        <f>IF(F29=1,E29/(1+G29),E29)</f>
        <v/>
      </c>
      <c r="K29" s="9">
        <f>J29/H29</f>
        <v/>
      </c>
      <c r="L29" t="inlineStr">
        <is>
          <t>https://tienda.mercadona.es/product/4041/aceite-girasol-refinado-02o-hacendado-garrafa</t>
        </is>
      </c>
      <c r="M29" t="inlineStr">
        <is>
          <t>2026-10-11</t>
        </is>
      </c>
    </row>
    <row r="30">
      <c r="A30" t="inlineStr">
        <is>
          <t>sal</t>
        </is>
      </c>
      <c r="B30" t="inlineStr">
        <is>
          <t>Sal fina</t>
        </is>
      </c>
      <c r="C30" t="inlineStr">
        <is>
          <t>Mercadona (Hacendado)</t>
        </is>
      </c>
      <c r="D30" t="inlineStr">
        <is>
          <t>Paquete 1 kg</t>
        </is>
      </c>
      <c r="E30" s="6" t="n">
        <v>0.4</v>
      </c>
      <c r="F30" s="7" t="n">
        <v>1</v>
      </c>
      <c r="G30" s="4" t="n">
        <v>0.1</v>
      </c>
      <c r="H30" s="7" t="n">
        <v>1</v>
      </c>
      <c r="I30" t="inlineStr">
        <is>
          <t>kg</t>
        </is>
      </c>
      <c r="J30" s="8">
        <f>IF(F30=1,E30/(1+G30),E30)</f>
        <v/>
      </c>
      <c r="K30" s="9">
        <f>J30/H30</f>
        <v/>
      </c>
      <c r="L30" t="inlineStr">
        <is>
          <t>https://tienda.mercadona.es/product/19731/sal-fina-hacendado-paquete</t>
        </is>
      </c>
      <c r="M30" t="inlineStr">
        <is>
          <t>2026-10-11</t>
        </is>
      </c>
    </row>
    <row r="31">
      <c r="A31" t="inlineStr">
        <is>
          <t>cocacola</t>
        </is>
      </c>
      <c r="B31" t="inlineStr">
        <is>
          <t>Coca-Cola lata 33 cl (referencia: light / sin cafeína)</t>
        </is>
      </c>
      <c r="C31" t="inlineStr">
        <is>
          <t>Makro</t>
        </is>
      </c>
      <c r="D31" t="inlineStr">
        <is>
          <t>Pack 24 latas</t>
        </is>
      </c>
      <c r="E31" s="6" t="n">
        <v>15.35</v>
      </c>
      <c r="F31" s="7" t="n">
        <v>0</v>
      </c>
      <c r="G31" s="4" t="n">
        <v>0.1</v>
      </c>
      <c r="H31" s="7" t="n">
        <v>24</v>
      </c>
      <c r="I31" t="inlineStr">
        <is>
          <t>ud</t>
        </is>
      </c>
      <c r="J31" s="8">
        <f>IF(F31=1,E31/(1+G31),E31)</f>
        <v/>
      </c>
      <c r="K31" s="9">
        <f>J31/H31</f>
        <v/>
      </c>
      <c r="L31" t="inlineStr">
        <is>
          <t>https://www.makro.es/productos/bebidas</t>
        </is>
      </c>
      <c r="M31" t="inlineStr">
        <is>
          <t>2026-10-11</t>
        </is>
      </c>
    </row>
    <row r="32">
      <c r="A32" t="inlineStr">
        <is>
          <t>agua</t>
        </is>
      </c>
      <c r="B32" t="inlineStr">
        <is>
          <t>Agua mineral 50 cl</t>
        </is>
      </c>
      <c r="C32" t="inlineStr">
        <is>
          <t>Mercadona (Cortes)</t>
        </is>
      </c>
      <c r="D32" t="inlineStr">
        <is>
          <t>Botella 0,5 l</t>
        </is>
      </c>
      <c r="E32" s="6" t="n">
        <v>0.26</v>
      </c>
      <c r="F32" s="7" t="n">
        <v>1</v>
      </c>
      <c r="G32" s="4" t="n">
        <v>0.1</v>
      </c>
      <c r="H32" s="7" t="n">
        <v>1</v>
      </c>
      <c r="I32" t="inlineStr">
        <is>
          <t>ud</t>
        </is>
      </c>
      <c r="J32" s="8">
        <f>IF(F32=1,E32/(1+G32),E32)</f>
        <v/>
      </c>
      <c r="K32" s="9">
        <f>J32/H32</f>
        <v/>
      </c>
      <c r="L32" t="inlineStr">
        <is>
          <t>https://tienda.mercadona.es/product/27078/agua-mineral-pequena-cortes-mineralizacion-debil-botella</t>
        </is>
      </c>
      <c r="M32" t="inlineStr">
        <is>
          <t>2026-10-11</t>
        </is>
      </c>
    </row>
    <row r="33">
      <c r="A33" t="inlineStr">
        <is>
          <t>tarta</t>
        </is>
      </c>
      <c r="B33" t="inlineStr">
        <is>
          <t>Tarta de queso congelada</t>
        </is>
      </c>
      <c r="C33" t="inlineStr">
        <is>
          <t>Mercadona (Hacendado)</t>
        </is>
      </c>
      <c r="D33" t="inlineStr">
        <is>
          <t>Tarta 880 g</t>
        </is>
      </c>
      <c r="E33" s="6" t="n">
        <v>10</v>
      </c>
      <c r="F33" s="7" t="n">
        <v>1</v>
      </c>
      <c r="G33" s="4" t="n">
        <v>0.1</v>
      </c>
      <c r="H33" s="7" t="n">
        <v>0.88</v>
      </c>
      <c r="I33" t="inlineStr">
        <is>
          <t>kg</t>
        </is>
      </c>
      <c r="J33" s="8">
        <f>IF(F33=1,E33/(1+G33),E33)</f>
        <v/>
      </c>
      <c r="K33" s="9">
        <f>J33/H33</f>
        <v/>
      </c>
      <c r="L33" t="inlineStr">
        <is>
          <t>https://tienda.mercadona.es/product/9641/tarta-queso-hacendado-congelada</t>
        </is>
      </c>
      <c r="M33" t="inlineStr">
        <is>
          <t>2026-10-11</t>
        </is>
      </c>
    </row>
    <row r="34">
      <c r="A34" t="inlineStr">
        <is>
          <t>caja</t>
        </is>
      </c>
      <c r="B34" t="inlineStr">
        <is>
          <t>Caja de hamburguesa kraft 15×15×10 cm</t>
        </is>
      </c>
      <c r="C34" t="inlineStr">
        <is>
          <t>Hostelería &amp; Cartón</t>
        </is>
      </c>
      <c r="D34" t="inlineStr">
        <is>
          <t>Pack 1.000 ud</t>
        </is>
      </c>
      <c r="E34" s="6" t="n">
        <v>165.75</v>
      </c>
      <c r="F34" s="7" t="n"/>
      <c r="G34" s="4" t="n">
        <v>0.21</v>
      </c>
      <c r="H34" s="7" t="n">
        <v>1000</v>
      </c>
      <c r="I34" t="inlineStr">
        <is>
          <t>ud</t>
        </is>
      </c>
      <c r="J34" s="8">
        <f>IF(F34=1,E34/(1+G34),E34)</f>
        <v/>
      </c>
      <c r="K34" s="9">
        <f>J34/H34</f>
        <v/>
      </c>
      <c r="L34" t="inlineStr">
        <is>
          <t>https://hosteleriaycarton.com/producto/cajas-hamburguesa-kraft-1000-unidades/</t>
        </is>
      </c>
      <c r="M34" t="inlineStr">
        <is>
          <t>2026-10-11</t>
        </is>
      </c>
    </row>
    <row r="35">
      <c r="A35" t="inlineStr">
        <is>
          <t>barqueta</t>
        </is>
      </c>
      <c r="B35" t="inlineStr">
        <is>
          <t>Barqueta de cartón para fritos (SUPUESTO, pendiente de cotizar)</t>
        </is>
      </c>
      <c r="C35" t="inlineStr">
        <is>
          <t>Supuesto</t>
        </is>
      </c>
      <c r="D35" t="inlineStr">
        <is>
          <t>Unidad</t>
        </is>
      </c>
      <c r="E35" s="6" t="n">
        <v>0.1</v>
      </c>
      <c r="F35" s="7" t="n">
        <v>0</v>
      </c>
      <c r="G35" s="4" t="n">
        <v>0.21</v>
      </c>
      <c r="H35" s="7" t="n">
        <v>1</v>
      </c>
      <c r="I35" t="inlineStr">
        <is>
          <t>ud</t>
        </is>
      </c>
      <c r="J35" s="8">
        <f>IF(F35=1,E35/(1+G35),E35)</f>
        <v/>
      </c>
      <c r="K35" s="9">
        <f>J35/H35</f>
        <v/>
      </c>
      <c r="L35" t="inlineStr">
        <is>
          <t>Supuesto</t>
        </is>
      </c>
      <c r="M35" t="inlineStr">
        <is>
          <t>2026-10-11</t>
        </is>
      </c>
    </row>
    <row r="36">
      <c r="A36" t="inlineStr">
        <is>
          <t>kit</t>
        </is>
      </c>
      <c r="B36" t="inlineStr">
        <is>
          <t>Kit de servicio: servilleta, papel antigrasa, cubierto si aplica (SUPUESTO)</t>
        </is>
      </c>
      <c r="C36" t="inlineStr">
        <is>
          <t>Supuesto</t>
        </is>
      </c>
      <c r="D36" t="inlineStr">
        <is>
          <t>Unidad</t>
        </is>
      </c>
      <c r="E36" s="6" t="n">
        <v>0.05</v>
      </c>
      <c r="F36" s="7" t="n">
        <v>0</v>
      </c>
      <c r="G36" s="4" t="n">
        <v>0.21</v>
      </c>
      <c r="H36" s="7" t="n">
        <v>1</v>
      </c>
      <c r="I36" t="inlineStr">
        <is>
          <t>ud</t>
        </is>
      </c>
      <c r="J36" s="8">
        <f>IF(F36=1,E36/(1+G36),E36)</f>
        <v/>
      </c>
      <c r="K36" s="9">
        <f>J36/H36</f>
        <v/>
      </c>
      <c r="L36" t="inlineStr">
        <is>
          <t>Supuesto</t>
        </is>
      </c>
      <c r="M36" t="inlineStr">
        <is>
          <t>2026-10-11</t>
        </is>
      </c>
    </row>
  </sheetData>
  <hyperlinks>
    <hyperlink xmlns:r="http://schemas.openxmlformats.org/officeDocument/2006/relationships" ref="L5" r:id="rId1"/>
    <hyperlink xmlns:r="http://schemas.openxmlformats.org/officeDocument/2006/relationships" ref="L6" r:id="rId2"/>
    <hyperlink xmlns:r="http://schemas.openxmlformats.org/officeDocument/2006/relationships" ref="L7" r:id="rId3"/>
    <hyperlink xmlns:r="http://schemas.openxmlformats.org/officeDocument/2006/relationships" ref="L8" r:id="rId4"/>
    <hyperlink xmlns:r="http://schemas.openxmlformats.org/officeDocument/2006/relationships" ref="L9" r:id="rId5"/>
    <hyperlink xmlns:r="http://schemas.openxmlformats.org/officeDocument/2006/relationships" ref="L10" r:id="rId6"/>
    <hyperlink xmlns:r="http://schemas.openxmlformats.org/officeDocument/2006/relationships" ref="L11" r:id="rId7"/>
    <hyperlink xmlns:r="http://schemas.openxmlformats.org/officeDocument/2006/relationships" ref="L12" r:id="rId8"/>
    <hyperlink xmlns:r="http://schemas.openxmlformats.org/officeDocument/2006/relationships" ref="L13" r:id="rId9"/>
    <hyperlink xmlns:r="http://schemas.openxmlformats.org/officeDocument/2006/relationships" ref="L14" r:id="rId10"/>
    <hyperlink xmlns:r="http://schemas.openxmlformats.org/officeDocument/2006/relationships" ref="L15" r:id="rId11"/>
    <hyperlink xmlns:r="http://schemas.openxmlformats.org/officeDocument/2006/relationships" ref="L16" r:id="rId12"/>
    <hyperlink xmlns:r="http://schemas.openxmlformats.org/officeDocument/2006/relationships" ref="L17" r:id="rId13"/>
    <hyperlink xmlns:r="http://schemas.openxmlformats.org/officeDocument/2006/relationships" ref="L18" r:id="rId14"/>
    <hyperlink xmlns:r="http://schemas.openxmlformats.org/officeDocument/2006/relationships" ref="L19" r:id="rId15"/>
    <hyperlink xmlns:r="http://schemas.openxmlformats.org/officeDocument/2006/relationships" ref="L20" r:id="rId16"/>
    <hyperlink xmlns:r="http://schemas.openxmlformats.org/officeDocument/2006/relationships" ref="L21" r:id="rId17"/>
    <hyperlink xmlns:r="http://schemas.openxmlformats.org/officeDocument/2006/relationships" ref="L22" r:id="rId18"/>
    <hyperlink xmlns:r="http://schemas.openxmlformats.org/officeDocument/2006/relationships" ref="L23" r:id="rId19"/>
    <hyperlink xmlns:r="http://schemas.openxmlformats.org/officeDocument/2006/relationships" ref="L24" r:id="rId20"/>
    <hyperlink xmlns:r="http://schemas.openxmlformats.org/officeDocument/2006/relationships" ref="L25" r:id="rId21"/>
    <hyperlink xmlns:r="http://schemas.openxmlformats.org/officeDocument/2006/relationships" ref="L26" r:id="rId22"/>
    <hyperlink xmlns:r="http://schemas.openxmlformats.org/officeDocument/2006/relationships" ref="L27" r:id="rId23"/>
    <hyperlink xmlns:r="http://schemas.openxmlformats.org/officeDocument/2006/relationships" ref="L28" r:id="rId24"/>
    <hyperlink xmlns:r="http://schemas.openxmlformats.org/officeDocument/2006/relationships" ref="L29" r:id="rId25"/>
    <hyperlink xmlns:r="http://schemas.openxmlformats.org/officeDocument/2006/relationships" ref="L30" r:id="rId26"/>
    <hyperlink xmlns:r="http://schemas.openxmlformats.org/officeDocument/2006/relationships" ref="L31" r:id="rId27"/>
    <hyperlink xmlns:r="http://schemas.openxmlformats.org/officeDocument/2006/relationships" ref="L32" r:id="rId28"/>
    <hyperlink xmlns:r="http://schemas.openxmlformats.org/officeDocument/2006/relationships" ref="L33" r:id="rId29"/>
    <hyperlink xmlns:r="http://schemas.openxmlformats.org/officeDocument/2006/relationships" ref="L34" r:id="rId30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109"/>
  <sheetViews>
    <sheetView workbookViewId="0">
      <selection activeCell="A1" sqref="A1"/>
    </sheetView>
  </sheetViews>
  <sheetFormatPr baseColWidth="8" defaultRowHeight="15"/>
  <cols>
    <col width="26" customWidth="1" min="1" max="1"/>
    <col width="14" customWidth="1" min="2" max="2"/>
    <col width="52" customWidth="1" min="3" max="3"/>
    <col width="12" customWidth="1" min="4" max="4"/>
    <col width="8" customWidth="1" min="5" max="5"/>
    <col width="14" customWidth="1" min="6" max="6"/>
    <col width="14" customWidth="1" min="7" max="7"/>
    <col width="10" customWidth="1" min="8" max="8"/>
    <col width="14" customWidth="1" min="9" max="9"/>
  </cols>
  <sheetData>
    <row r="1">
      <c r="A1" s="5" t="inlineStr">
        <is>
          <t>Producto</t>
        </is>
      </c>
      <c r="B1" s="5" t="inlineStr">
        <is>
          <t>Insumo (clave)</t>
        </is>
      </c>
      <c r="C1" s="5" t="inlineStr">
        <is>
          <t>Insumo</t>
        </is>
      </c>
      <c r="D1" s="5" t="inlineStr">
        <is>
          <t>Cantidad por ración</t>
        </is>
      </c>
      <c r="E1" s="5" t="inlineStr">
        <is>
          <t>Unidad</t>
        </is>
      </c>
      <c r="F1" s="5" t="inlineStr">
        <is>
          <t>Coste unitario (€)</t>
        </is>
      </c>
      <c r="G1" s="5" t="inlineStr">
        <is>
          <t>Coste línea (€)</t>
        </is>
      </c>
      <c r="H1" s="5" t="inlineStr">
        <is>
          <t>Aplica merma (1/0)</t>
        </is>
      </c>
      <c r="I1" s="5" t="inlineStr">
        <is>
          <t>Coste con merma (€)</t>
        </is>
      </c>
    </row>
    <row r="2">
      <c r="A2" s="3" t="inlineStr">
        <is>
          <t>P01 · Smash Doble Clásica</t>
        </is>
      </c>
    </row>
    <row r="3">
      <c r="A3" t="inlineStr">
        <is>
          <t>P01</t>
        </is>
      </c>
      <c r="B3" t="inlineStr">
        <is>
          <t>brioche</t>
        </is>
      </c>
      <c r="C3">
        <f>INDEX(Insumos!$B$5:$B$36,MATCH(B3,Insumos!$A$5:$A$36,0))</f>
        <v/>
      </c>
      <c r="D3" s="7" t="n">
        <v>1</v>
      </c>
      <c r="E3">
        <f>INDEX(Insumos!$I$5:$I$36,MATCH(B3,Insumos!$A$5:$A$36,0))</f>
        <v/>
      </c>
      <c r="F3" s="9">
        <f>INDEX(Insumos!$K$5:$K$36,MATCH(B3,Insumos!$A$5:$A$36,0))</f>
        <v/>
      </c>
      <c r="G3" s="9">
        <f>D3*F3</f>
        <v/>
      </c>
      <c r="H3" t="n">
        <v>1</v>
      </c>
      <c r="I3" s="9">
        <f>G3*(1+H3*Insumos!$L$2)</f>
        <v/>
      </c>
    </row>
    <row r="4">
      <c r="A4" t="inlineStr">
        <is>
          <t>P01</t>
        </is>
      </c>
      <c r="B4" t="inlineStr">
        <is>
          <t>carne</t>
        </is>
      </c>
      <c r="C4">
        <f>INDEX(Insumos!$B$5:$B$36,MATCH(B4,Insumos!$A$5:$A$36,0))</f>
        <v/>
      </c>
      <c r="D4" s="7" t="n">
        <v>0.16</v>
      </c>
      <c r="E4">
        <f>INDEX(Insumos!$I$5:$I$36,MATCH(B4,Insumos!$A$5:$A$36,0))</f>
        <v/>
      </c>
      <c r="F4" s="9">
        <f>INDEX(Insumos!$K$5:$K$36,MATCH(B4,Insumos!$A$5:$A$36,0))</f>
        <v/>
      </c>
      <c r="G4" s="9">
        <f>D4*F4</f>
        <v/>
      </c>
      <c r="H4" t="n">
        <v>1</v>
      </c>
      <c r="I4" s="9">
        <f>G4*(1+H4*Insumos!$L$2)</f>
        <v/>
      </c>
    </row>
    <row r="5">
      <c r="A5" t="inlineStr">
        <is>
          <t>P01</t>
        </is>
      </c>
      <c r="B5" t="inlineStr">
        <is>
          <t>cheddar</t>
        </is>
      </c>
      <c r="C5">
        <f>INDEX(Insumos!$B$5:$B$36,MATCH(B5,Insumos!$A$5:$A$36,0))</f>
        <v/>
      </c>
      <c r="D5" s="7" t="n">
        <v>0.05</v>
      </c>
      <c r="E5">
        <f>INDEX(Insumos!$I$5:$I$36,MATCH(B5,Insumos!$A$5:$A$36,0))</f>
        <v/>
      </c>
      <c r="F5" s="9">
        <f>INDEX(Insumos!$K$5:$K$36,MATCH(B5,Insumos!$A$5:$A$36,0))</f>
        <v/>
      </c>
      <c r="G5" s="9">
        <f>D5*F5</f>
        <v/>
      </c>
      <c r="H5" t="n">
        <v>1</v>
      </c>
      <c r="I5" s="9">
        <f>G5*(1+H5*Insumos!$L$2)</f>
        <v/>
      </c>
    </row>
    <row r="6">
      <c r="A6" t="inlineStr">
        <is>
          <t>P01</t>
        </is>
      </c>
      <c r="B6" t="inlineStr">
        <is>
          <t>cebolla</t>
        </is>
      </c>
      <c r="C6">
        <f>INDEX(Insumos!$B$5:$B$36,MATCH(B6,Insumos!$A$5:$A$36,0))</f>
        <v/>
      </c>
      <c r="D6" s="7" t="n">
        <v>0.02</v>
      </c>
      <c r="E6">
        <f>INDEX(Insumos!$I$5:$I$36,MATCH(B6,Insumos!$A$5:$A$36,0))</f>
        <v/>
      </c>
      <c r="F6" s="9">
        <f>INDEX(Insumos!$K$5:$K$36,MATCH(B6,Insumos!$A$5:$A$36,0))</f>
        <v/>
      </c>
      <c r="G6" s="9">
        <f>D6*F6</f>
        <v/>
      </c>
      <c r="H6" t="n">
        <v>1</v>
      </c>
      <c r="I6" s="9">
        <f>G6*(1+H6*Insumos!$L$2)</f>
        <v/>
      </c>
    </row>
    <row r="7">
      <c r="A7" t="inlineStr">
        <is>
          <t>P01</t>
        </is>
      </c>
      <c r="B7" t="inlineStr">
        <is>
          <t>pepinillo</t>
        </is>
      </c>
      <c r="C7">
        <f>INDEX(Insumos!$B$5:$B$36,MATCH(B7,Insumos!$A$5:$A$36,0))</f>
        <v/>
      </c>
      <c r="D7" s="7" t="n">
        <v>0.015</v>
      </c>
      <c r="E7">
        <f>INDEX(Insumos!$I$5:$I$36,MATCH(B7,Insumos!$A$5:$A$36,0))</f>
        <v/>
      </c>
      <c r="F7" s="9">
        <f>INDEX(Insumos!$K$5:$K$36,MATCH(B7,Insumos!$A$5:$A$36,0))</f>
        <v/>
      </c>
      <c r="G7" s="9">
        <f>D7*F7</f>
        <v/>
      </c>
      <c r="H7" t="n">
        <v>1</v>
      </c>
      <c r="I7" s="9">
        <f>G7*(1+H7*Insumos!$L$2)</f>
        <v/>
      </c>
    </row>
    <row r="8">
      <c r="A8" t="inlineStr">
        <is>
          <t>P01</t>
        </is>
      </c>
      <c r="B8" t="inlineStr">
        <is>
          <t>salsa_burger</t>
        </is>
      </c>
      <c r="C8">
        <f>INDEX(Insumos!$B$5:$B$36,MATCH(B8,Insumos!$A$5:$A$36,0))</f>
        <v/>
      </c>
      <c r="D8" s="7" t="n">
        <v>0.02</v>
      </c>
      <c r="E8">
        <f>INDEX(Insumos!$I$5:$I$36,MATCH(B8,Insumos!$A$5:$A$36,0))</f>
        <v/>
      </c>
      <c r="F8" s="9">
        <f>INDEX(Insumos!$K$5:$K$36,MATCH(B8,Insumos!$A$5:$A$36,0))</f>
        <v/>
      </c>
      <c r="G8" s="9">
        <f>D8*F8</f>
        <v/>
      </c>
      <c r="H8" t="n">
        <v>1</v>
      </c>
      <c r="I8" s="9">
        <f>G8*(1+H8*Insumos!$L$2)</f>
        <v/>
      </c>
    </row>
    <row r="9">
      <c r="A9" t="inlineStr">
        <is>
          <t>P01</t>
        </is>
      </c>
      <c r="B9" t="inlineStr">
        <is>
          <t>sal</t>
        </is>
      </c>
      <c r="C9">
        <f>INDEX(Insumos!$B$5:$B$36,MATCH(B9,Insumos!$A$5:$A$36,0))</f>
        <v/>
      </c>
      <c r="D9" s="7" t="n">
        <v>0.001</v>
      </c>
      <c r="E9">
        <f>INDEX(Insumos!$I$5:$I$36,MATCH(B9,Insumos!$A$5:$A$36,0))</f>
        <v/>
      </c>
      <c r="F9" s="9">
        <f>INDEX(Insumos!$K$5:$K$36,MATCH(B9,Insumos!$A$5:$A$36,0))</f>
        <v/>
      </c>
      <c r="G9" s="9">
        <f>D9*F9</f>
        <v/>
      </c>
      <c r="H9" t="n">
        <v>1</v>
      </c>
      <c r="I9" s="9">
        <f>G9*(1+H9*Insumos!$L$2)</f>
        <v/>
      </c>
    </row>
    <row r="10">
      <c r="A10" t="inlineStr">
        <is>
          <t>P01</t>
        </is>
      </c>
      <c r="B10" t="inlineStr">
        <is>
          <t>caja</t>
        </is>
      </c>
      <c r="C10">
        <f>INDEX(Insumos!$B$5:$B$36,MATCH(B10,Insumos!$A$5:$A$36,0))</f>
        <v/>
      </c>
      <c r="D10" s="7" t="n">
        <v>1</v>
      </c>
      <c r="E10">
        <f>INDEX(Insumos!$I$5:$I$36,MATCH(B10,Insumos!$A$5:$A$36,0))</f>
        <v/>
      </c>
      <c r="F10" s="9">
        <f>INDEX(Insumos!$K$5:$K$36,MATCH(B10,Insumos!$A$5:$A$36,0))</f>
        <v/>
      </c>
      <c r="G10" s="9">
        <f>D10*F10</f>
        <v/>
      </c>
      <c r="H10" t="n">
        <v>0</v>
      </c>
      <c r="I10" s="9">
        <f>G10*(1+H10*Insumos!$L$2)</f>
        <v/>
      </c>
    </row>
    <row r="11">
      <c r="A11" t="inlineStr">
        <is>
          <t>P01</t>
        </is>
      </c>
      <c r="B11" t="inlineStr">
        <is>
          <t>kit</t>
        </is>
      </c>
      <c r="C11">
        <f>INDEX(Insumos!$B$5:$B$36,MATCH(B11,Insumos!$A$5:$A$36,0))</f>
        <v/>
      </c>
      <c r="D11" s="7" t="n">
        <v>1</v>
      </c>
      <c r="E11">
        <f>INDEX(Insumos!$I$5:$I$36,MATCH(B11,Insumos!$A$5:$A$36,0))</f>
        <v/>
      </c>
      <c r="F11" s="9">
        <f>INDEX(Insumos!$K$5:$K$36,MATCH(B11,Insumos!$A$5:$A$36,0))</f>
        <v/>
      </c>
      <c r="G11" s="9">
        <f>D11*F11</f>
        <v/>
      </c>
      <c r="H11" t="n">
        <v>0</v>
      </c>
      <c r="I11" s="9">
        <f>G11*(1+H11*Insumos!$L$2)</f>
        <v/>
      </c>
    </row>
    <row r="12">
      <c r="C12" s="3" t="inlineStr">
        <is>
          <t>Coste total por ración</t>
        </is>
      </c>
      <c r="I12" s="10">
        <f>SUM(I3:I11)</f>
        <v/>
      </c>
    </row>
    <row r="14">
      <c r="A14" s="3" t="inlineStr">
        <is>
          <t>P02 · Smash Bacon BBQ</t>
        </is>
      </c>
    </row>
    <row r="15">
      <c r="A15" t="inlineStr">
        <is>
          <t>P02</t>
        </is>
      </c>
      <c r="B15" t="inlineStr">
        <is>
          <t>brioche</t>
        </is>
      </c>
      <c r="C15">
        <f>INDEX(Insumos!$B$5:$B$36,MATCH(B15,Insumos!$A$5:$A$36,0))</f>
        <v/>
      </c>
      <c r="D15" s="7" t="n">
        <v>1</v>
      </c>
      <c r="E15">
        <f>INDEX(Insumos!$I$5:$I$36,MATCH(B15,Insumos!$A$5:$A$36,0))</f>
        <v/>
      </c>
      <c r="F15" s="9">
        <f>INDEX(Insumos!$K$5:$K$36,MATCH(B15,Insumos!$A$5:$A$36,0))</f>
        <v/>
      </c>
      <c r="G15" s="9">
        <f>D15*F15</f>
        <v/>
      </c>
      <c r="H15" t="n">
        <v>1</v>
      </c>
      <c r="I15" s="9">
        <f>G15*(1+H15*Insumos!$L$2)</f>
        <v/>
      </c>
    </row>
    <row r="16">
      <c r="A16" t="inlineStr">
        <is>
          <t>P02</t>
        </is>
      </c>
      <c r="B16" t="inlineStr">
        <is>
          <t>carne</t>
        </is>
      </c>
      <c r="C16">
        <f>INDEX(Insumos!$B$5:$B$36,MATCH(B16,Insumos!$A$5:$A$36,0))</f>
        <v/>
      </c>
      <c r="D16" s="7" t="n">
        <v>0.16</v>
      </c>
      <c r="E16">
        <f>INDEX(Insumos!$I$5:$I$36,MATCH(B16,Insumos!$A$5:$A$36,0))</f>
        <v/>
      </c>
      <c r="F16" s="9">
        <f>INDEX(Insumos!$K$5:$K$36,MATCH(B16,Insumos!$A$5:$A$36,0))</f>
        <v/>
      </c>
      <c r="G16" s="9">
        <f>D16*F16</f>
        <v/>
      </c>
      <c r="H16" t="n">
        <v>1</v>
      </c>
      <c r="I16" s="9">
        <f>G16*(1+H16*Insumos!$L$2)</f>
        <v/>
      </c>
    </row>
    <row r="17">
      <c r="A17" t="inlineStr">
        <is>
          <t>P02</t>
        </is>
      </c>
      <c r="B17" t="inlineStr">
        <is>
          <t>cheddar</t>
        </is>
      </c>
      <c r="C17">
        <f>INDEX(Insumos!$B$5:$B$36,MATCH(B17,Insumos!$A$5:$A$36,0))</f>
        <v/>
      </c>
      <c r="D17" s="7" t="n">
        <v>0.05</v>
      </c>
      <c r="E17">
        <f>INDEX(Insumos!$I$5:$I$36,MATCH(B17,Insumos!$A$5:$A$36,0))</f>
        <v/>
      </c>
      <c r="F17" s="9">
        <f>INDEX(Insumos!$K$5:$K$36,MATCH(B17,Insumos!$A$5:$A$36,0))</f>
        <v/>
      </c>
      <c r="G17" s="9">
        <f>D17*F17</f>
        <v/>
      </c>
      <c r="H17" t="n">
        <v>1</v>
      </c>
      <c r="I17" s="9">
        <f>G17*(1+H17*Insumos!$L$2)</f>
        <v/>
      </c>
    </row>
    <row r="18">
      <c r="A18" t="inlineStr">
        <is>
          <t>P02</t>
        </is>
      </c>
      <c r="B18" t="inlineStr">
        <is>
          <t>bacon</t>
        </is>
      </c>
      <c r="C18">
        <f>INDEX(Insumos!$B$5:$B$36,MATCH(B18,Insumos!$A$5:$A$36,0))</f>
        <v/>
      </c>
      <c r="D18" s="7" t="n">
        <v>0.03</v>
      </c>
      <c r="E18">
        <f>INDEX(Insumos!$I$5:$I$36,MATCH(B18,Insumos!$A$5:$A$36,0))</f>
        <v/>
      </c>
      <c r="F18" s="9">
        <f>INDEX(Insumos!$K$5:$K$36,MATCH(B18,Insumos!$A$5:$A$36,0))</f>
        <v/>
      </c>
      <c r="G18" s="9">
        <f>D18*F18</f>
        <v/>
      </c>
      <c r="H18" t="n">
        <v>1</v>
      </c>
      <c r="I18" s="9">
        <f>G18*(1+H18*Insumos!$L$2)</f>
        <v/>
      </c>
    </row>
    <row r="19">
      <c r="A19" t="inlineStr">
        <is>
          <t>P02</t>
        </is>
      </c>
      <c r="B19" t="inlineStr">
        <is>
          <t>barbacoa</t>
        </is>
      </c>
      <c r="C19">
        <f>INDEX(Insumos!$B$5:$B$36,MATCH(B19,Insumos!$A$5:$A$36,0))</f>
        <v/>
      </c>
      <c r="D19" s="7" t="n">
        <v>0.025</v>
      </c>
      <c r="E19">
        <f>INDEX(Insumos!$I$5:$I$36,MATCH(B19,Insumos!$A$5:$A$36,0))</f>
        <v/>
      </c>
      <c r="F19" s="9">
        <f>INDEX(Insumos!$K$5:$K$36,MATCH(B19,Insumos!$A$5:$A$36,0))</f>
        <v/>
      </c>
      <c r="G19" s="9">
        <f>D19*F19</f>
        <v/>
      </c>
      <c r="H19" t="n">
        <v>1</v>
      </c>
      <c r="I19" s="9">
        <f>G19*(1+H19*Insumos!$L$2)</f>
        <v/>
      </c>
    </row>
    <row r="20">
      <c r="A20" t="inlineStr">
        <is>
          <t>P02</t>
        </is>
      </c>
      <c r="B20" t="inlineStr">
        <is>
          <t>cebolla</t>
        </is>
      </c>
      <c r="C20">
        <f>INDEX(Insumos!$B$5:$B$36,MATCH(B20,Insumos!$A$5:$A$36,0))</f>
        <v/>
      </c>
      <c r="D20" s="7" t="n">
        <v>0.02</v>
      </c>
      <c r="E20">
        <f>INDEX(Insumos!$I$5:$I$36,MATCH(B20,Insumos!$A$5:$A$36,0))</f>
        <v/>
      </c>
      <c r="F20" s="9">
        <f>INDEX(Insumos!$K$5:$K$36,MATCH(B20,Insumos!$A$5:$A$36,0))</f>
        <v/>
      </c>
      <c r="G20" s="9">
        <f>D20*F20</f>
        <v/>
      </c>
      <c r="H20" t="n">
        <v>1</v>
      </c>
      <c r="I20" s="9">
        <f>G20*(1+H20*Insumos!$L$2)</f>
        <v/>
      </c>
    </row>
    <row r="21">
      <c r="A21" t="inlineStr">
        <is>
          <t>P02</t>
        </is>
      </c>
      <c r="B21" t="inlineStr">
        <is>
          <t>sal</t>
        </is>
      </c>
      <c r="C21">
        <f>INDEX(Insumos!$B$5:$B$36,MATCH(B21,Insumos!$A$5:$A$36,0))</f>
        <v/>
      </c>
      <c r="D21" s="7" t="n">
        <v>0.001</v>
      </c>
      <c r="E21">
        <f>INDEX(Insumos!$I$5:$I$36,MATCH(B21,Insumos!$A$5:$A$36,0))</f>
        <v/>
      </c>
      <c r="F21" s="9">
        <f>INDEX(Insumos!$K$5:$K$36,MATCH(B21,Insumos!$A$5:$A$36,0))</f>
        <v/>
      </c>
      <c r="G21" s="9">
        <f>D21*F21</f>
        <v/>
      </c>
      <c r="H21" t="n">
        <v>1</v>
      </c>
      <c r="I21" s="9">
        <f>G21*(1+H21*Insumos!$L$2)</f>
        <v/>
      </c>
    </row>
    <row r="22">
      <c r="A22" t="inlineStr">
        <is>
          <t>P02</t>
        </is>
      </c>
      <c r="B22" t="inlineStr">
        <is>
          <t>caja</t>
        </is>
      </c>
      <c r="C22">
        <f>INDEX(Insumos!$B$5:$B$36,MATCH(B22,Insumos!$A$5:$A$36,0))</f>
        <v/>
      </c>
      <c r="D22" s="7" t="n">
        <v>1</v>
      </c>
      <c r="E22">
        <f>INDEX(Insumos!$I$5:$I$36,MATCH(B22,Insumos!$A$5:$A$36,0))</f>
        <v/>
      </c>
      <c r="F22" s="9">
        <f>INDEX(Insumos!$K$5:$K$36,MATCH(B22,Insumos!$A$5:$A$36,0))</f>
        <v/>
      </c>
      <c r="G22" s="9">
        <f>D22*F22</f>
        <v/>
      </c>
      <c r="H22" t="n">
        <v>0</v>
      </c>
      <c r="I22" s="9">
        <f>G22*(1+H22*Insumos!$L$2)</f>
        <v/>
      </c>
    </row>
    <row r="23">
      <c r="A23" t="inlineStr">
        <is>
          <t>P02</t>
        </is>
      </c>
      <c r="B23" t="inlineStr">
        <is>
          <t>kit</t>
        </is>
      </c>
      <c r="C23">
        <f>INDEX(Insumos!$B$5:$B$36,MATCH(B23,Insumos!$A$5:$A$36,0))</f>
        <v/>
      </c>
      <c r="D23" s="7" t="n">
        <v>1</v>
      </c>
      <c r="E23">
        <f>INDEX(Insumos!$I$5:$I$36,MATCH(B23,Insumos!$A$5:$A$36,0))</f>
        <v/>
      </c>
      <c r="F23" s="9">
        <f>INDEX(Insumos!$K$5:$K$36,MATCH(B23,Insumos!$A$5:$A$36,0))</f>
        <v/>
      </c>
      <c r="G23" s="9">
        <f>D23*F23</f>
        <v/>
      </c>
      <c r="H23" t="n">
        <v>0</v>
      </c>
      <c r="I23" s="9">
        <f>G23*(1+H23*Insumos!$L$2)</f>
        <v/>
      </c>
    </row>
    <row r="24">
      <c r="C24" s="3" t="inlineStr">
        <is>
          <t>Coste total por ración</t>
        </is>
      </c>
      <c r="I24" s="10">
        <f>SUM(I15:I23)</f>
        <v/>
      </c>
    </row>
    <row r="26">
      <c r="A26" s="3" t="inlineStr">
        <is>
          <t>P03 · Smash Picante</t>
        </is>
      </c>
    </row>
    <row r="27">
      <c r="A27" t="inlineStr">
        <is>
          <t>P03</t>
        </is>
      </c>
      <c r="B27" t="inlineStr">
        <is>
          <t>brioche</t>
        </is>
      </c>
      <c r="C27">
        <f>INDEX(Insumos!$B$5:$B$36,MATCH(B27,Insumos!$A$5:$A$36,0))</f>
        <v/>
      </c>
      <c r="D27" s="7" t="n">
        <v>1</v>
      </c>
      <c r="E27">
        <f>INDEX(Insumos!$I$5:$I$36,MATCH(B27,Insumos!$A$5:$A$36,0))</f>
        <v/>
      </c>
      <c r="F27" s="9">
        <f>INDEX(Insumos!$K$5:$K$36,MATCH(B27,Insumos!$A$5:$A$36,0))</f>
        <v/>
      </c>
      <c r="G27" s="9">
        <f>D27*F27</f>
        <v/>
      </c>
      <c r="H27" t="n">
        <v>1</v>
      </c>
      <c r="I27" s="9">
        <f>G27*(1+H27*Insumos!$L$2)</f>
        <v/>
      </c>
    </row>
    <row r="28">
      <c r="A28" t="inlineStr">
        <is>
          <t>P03</t>
        </is>
      </c>
      <c r="B28" t="inlineStr">
        <is>
          <t>carne</t>
        </is>
      </c>
      <c r="C28">
        <f>INDEX(Insumos!$B$5:$B$36,MATCH(B28,Insumos!$A$5:$A$36,0))</f>
        <v/>
      </c>
      <c r="D28" s="7" t="n">
        <v>0.16</v>
      </c>
      <c r="E28">
        <f>INDEX(Insumos!$I$5:$I$36,MATCH(B28,Insumos!$A$5:$A$36,0))</f>
        <v/>
      </c>
      <c r="F28" s="9">
        <f>INDEX(Insumos!$K$5:$K$36,MATCH(B28,Insumos!$A$5:$A$36,0))</f>
        <v/>
      </c>
      <c r="G28" s="9">
        <f>D28*F28</f>
        <v/>
      </c>
      <c r="H28" t="n">
        <v>1</v>
      </c>
      <c r="I28" s="9">
        <f>G28*(1+H28*Insumos!$L$2)</f>
        <v/>
      </c>
    </row>
    <row r="29">
      <c r="A29" t="inlineStr">
        <is>
          <t>P03</t>
        </is>
      </c>
      <c r="B29" t="inlineStr">
        <is>
          <t>cheddar</t>
        </is>
      </c>
      <c r="C29">
        <f>INDEX(Insumos!$B$5:$B$36,MATCH(B29,Insumos!$A$5:$A$36,0))</f>
        <v/>
      </c>
      <c r="D29" s="7" t="n">
        <v>0.05</v>
      </c>
      <c r="E29">
        <f>INDEX(Insumos!$I$5:$I$36,MATCH(B29,Insumos!$A$5:$A$36,0))</f>
        <v/>
      </c>
      <c r="F29" s="9">
        <f>INDEX(Insumos!$K$5:$K$36,MATCH(B29,Insumos!$A$5:$A$36,0))</f>
        <v/>
      </c>
      <c r="G29" s="9">
        <f>D29*F29</f>
        <v/>
      </c>
      <c r="H29" t="n">
        <v>1</v>
      </c>
      <c r="I29" s="9">
        <f>G29*(1+H29*Insumos!$L$2)</f>
        <v/>
      </c>
    </row>
    <row r="30">
      <c r="A30" t="inlineStr">
        <is>
          <t>P03</t>
        </is>
      </c>
      <c r="B30" t="inlineStr">
        <is>
          <t>jalapeno</t>
        </is>
      </c>
      <c r="C30">
        <f>INDEX(Insumos!$B$5:$B$36,MATCH(B30,Insumos!$A$5:$A$36,0))</f>
        <v/>
      </c>
      <c r="D30" s="7" t="n">
        <v>0.015</v>
      </c>
      <c r="E30">
        <f>INDEX(Insumos!$I$5:$I$36,MATCH(B30,Insumos!$A$5:$A$36,0))</f>
        <v/>
      </c>
      <c r="F30" s="9">
        <f>INDEX(Insumos!$K$5:$K$36,MATCH(B30,Insumos!$A$5:$A$36,0))</f>
        <v/>
      </c>
      <c r="G30" s="9">
        <f>D30*F30</f>
        <v/>
      </c>
      <c r="H30" t="n">
        <v>1</v>
      </c>
      <c r="I30" s="9">
        <f>G30*(1+H30*Insumos!$L$2)</f>
        <v/>
      </c>
    </row>
    <row r="31">
      <c r="A31" t="inlineStr">
        <is>
          <t>P03</t>
        </is>
      </c>
      <c r="B31" t="inlineStr">
        <is>
          <t>mayonesa</t>
        </is>
      </c>
      <c r="C31">
        <f>INDEX(Insumos!$B$5:$B$36,MATCH(B31,Insumos!$A$5:$A$36,0))</f>
        <v/>
      </c>
      <c r="D31" s="7" t="n">
        <v>0.015</v>
      </c>
      <c r="E31">
        <f>INDEX(Insumos!$I$5:$I$36,MATCH(B31,Insumos!$A$5:$A$36,0))</f>
        <v/>
      </c>
      <c r="F31" s="9">
        <f>INDEX(Insumos!$K$5:$K$36,MATCH(B31,Insumos!$A$5:$A$36,0))</f>
        <v/>
      </c>
      <c r="G31" s="9">
        <f>D31*F31</f>
        <v/>
      </c>
      <c r="H31" t="n">
        <v>1</v>
      </c>
      <c r="I31" s="9">
        <f>G31*(1+H31*Insumos!$L$2)</f>
        <v/>
      </c>
    </row>
    <row r="32">
      <c r="A32" t="inlineStr">
        <is>
          <t>P03</t>
        </is>
      </c>
      <c r="B32" t="inlineStr">
        <is>
          <t>cebolla</t>
        </is>
      </c>
      <c r="C32">
        <f>INDEX(Insumos!$B$5:$B$36,MATCH(B32,Insumos!$A$5:$A$36,0))</f>
        <v/>
      </c>
      <c r="D32" s="7" t="n">
        <v>0.015</v>
      </c>
      <c r="E32">
        <f>INDEX(Insumos!$I$5:$I$36,MATCH(B32,Insumos!$A$5:$A$36,0))</f>
        <v/>
      </c>
      <c r="F32" s="9">
        <f>INDEX(Insumos!$K$5:$K$36,MATCH(B32,Insumos!$A$5:$A$36,0))</f>
        <v/>
      </c>
      <c r="G32" s="9">
        <f>D32*F32</f>
        <v/>
      </c>
      <c r="H32" t="n">
        <v>1</v>
      </c>
      <c r="I32" s="9">
        <f>G32*(1+H32*Insumos!$L$2)</f>
        <v/>
      </c>
    </row>
    <row r="33">
      <c r="A33" t="inlineStr">
        <is>
          <t>P03</t>
        </is>
      </c>
      <c r="B33" t="inlineStr">
        <is>
          <t>sal</t>
        </is>
      </c>
      <c r="C33">
        <f>INDEX(Insumos!$B$5:$B$36,MATCH(B33,Insumos!$A$5:$A$36,0))</f>
        <v/>
      </c>
      <c r="D33" s="7" t="n">
        <v>0.001</v>
      </c>
      <c r="E33">
        <f>INDEX(Insumos!$I$5:$I$36,MATCH(B33,Insumos!$A$5:$A$36,0))</f>
        <v/>
      </c>
      <c r="F33" s="9">
        <f>INDEX(Insumos!$K$5:$K$36,MATCH(B33,Insumos!$A$5:$A$36,0))</f>
        <v/>
      </c>
      <c r="G33" s="9">
        <f>D33*F33</f>
        <v/>
      </c>
      <c r="H33" t="n">
        <v>1</v>
      </c>
      <c r="I33" s="9">
        <f>G33*(1+H33*Insumos!$L$2)</f>
        <v/>
      </c>
    </row>
    <row r="34">
      <c r="A34" t="inlineStr">
        <is>
          <t>P03</t>
        </is>
      </c>
      <c r="B34" t="inlineStr">
        <is>
          <t>caja</t>
        </is>
      </c>
      <c r="C34">
        <f>INDEX(Insumos!$B$5:$B$36,MATCH(B34,Insumos!$A$5:$A$36,0))</f>
        <v/>
      </c>
      <c r="D34" s="7" t="n">
        <v>1</v>
      </c>
      <c r="E34">
        <f>INDEX(Insumos!$I$5:$I$36,MATCH(B34,Insumos!$A$5:$A$36,0))</f>
        <v/>
      </c>
      <c r="F34" s="9">
        <f>INDEX(Insumos!$K$5:$K$36,MATCH(B34,Insumos!$A$5:$A$36,0))</f>
        <v/>
      </c>
      <c r="G34" s="9">
        <f>D34*F34</f>
        <v/>
      </c>
      <c r="H34" t="n">
        <v>0</v>
      </c>
      <c r="I34" s="9">
        <f>G34*(1+H34*Insumos!$L$2)</f>
        <v/>
      </c>
    </row>
    <row r="35">
      <c r="A35" t="inlineStr">
        <is>
          <t>P03</t>
        </is>
      </c>
      <c r="B35" t="inlineStr">
        <is>
          <t>kit</t>
        </is>
      </c>
      <c r="C35">
        <f>INDEX(Insumos!$B$5:$B$36,MATCH(B35,Insumos!$A$5:$A$36,0))</f>
        <v/>
      </c>
      <c r="D35" s="7" t="n">
        <v>1</v>
      </c>
      <c r="E35">
        <f>INDEX(Insumos!$I$5:$I$36,MATCH(B35,Insumos!$A$5:$A$36,0))</f>
        <v/>
      </c>
      <c r="F35" s="9">
        <f>INDEX(Insumos!$K$5:$K$36,MATCH(B35,Insumos!$A$5:$A$36,0))</f>
        <v/>
      </c>
      <c r="G35" s="9">
        <f>D35*F35</f>
        <v/>
      </c>
      <c r="H35" t="n">
        <v>0</v>
      </c>
      <c r="I35" s="9">
        <f>G35*(1+H35*Insumos!$L$2)</f>
        <v/>
      </c>
    </row>
    <row r="36">
      <c r="C36" s="3" t="inlineStr">
        <is>
          <t>Coste total por ración</t>
        </is>
      </c>
      <c r="I36" s="10">
        <f>SUM(I27:I35)</f>
        <v/>
      </c>
    </row>
    <row r="38">
      <c r="A38" s="3" t="inlineStr">
        <is>
          <t>P04 · Smash Sin Gluten</t>
        </is>
      </c>
    </row>
    <row r="39">
      <c r="A39" t="inlineStr">
        <is>
          <t>P04</t>
        </is>
      </c>
      <c r="B39" t="inlineStr">
        <is>
          <t>pan_sg</t>
        </is>
      </c>
      <c r="C39">
        <f>INDEX(Insumos!$B$5:$B$36,MATCH(B39,Insumos!$A$5:$A$36,0))</f>
        <v/>
      </c>
      <c r="D39" s="7" t="n">
        <v>1</v>
      </c>
      <c r="E39">
        <f>INDEX(Insumos!$I$5:$I$36,MATCH(B39,Insumos!$A$5:$A$36,0))</f>
        <v/>
      </c>
      <c r="F39" s="9">
        <f>INDEX(Insumos!$K$5:$K$36,MATCH(B39,Insumos!$A$5:$A$36,0))</f>
        <v/>
      </c>
      <c r="G39" s="9">
        <f>D39*F39</f>
        <v/>
      </c>
      <c r="H39" t="n">
        <v>1</v>
      </c>
      <c r="I39" s="9">
        <f>G39*(1+H39*Insumos!$L$2)</f>
        <v/>
      </c>
    </row>
    <row r="40">
      <c r="A40" t="inlineStr">
        <is>
          <t>P04</t>
        </is>
      </c>
      <c r="B40" t="inlineStr">
        <is>
          <t>carne</t>
        </is>
      </c>
      <c r="C40">
        <f>INDEX(Insumos!$B$5:$B$36,MATCH(B40,Insumos!$A$5:$A$36,0))</f>
        <v/>
      </c>
      <c r="D40" s="7" t="n">
        <v>0.16</v>
      </c>
      <c r="E40">
        <f>INDEX(Insumos!$I$5:$I$36,MATCH(B40,Insumos!$A$5:$A$36,0))</f>
        <v/>
      </c>
      <c r="F40" s="9">
        <f>INDEX(Insumos!$K$5:$K$36,MATCH(B40,Insumos!$A$5:$A$36,0))</f>
        <v/>
      </c>
      <c r="G40" s="9">
        <f>D40*F40</f>
        <v/>
      </c>
      <c r="H40" t="n">
        <v>1</v>
      </c>
      <c r="I40" s="9">
        <f>G40*(1+H40*Insumos!$L$2)</f>
        <v/>
      </c>
    </row>
    <row r="41">
      <c r="A41" t="inlineStr">
        <is>
          <t>P04</t>
        </is>
      </c>
      <c r="B41" t="inlineStr">
        <is>
          <t>cheddar</t>
        </is>
      </c>
      <c r="C41">
        <f>INDEX(Insumos!$B$5:$B$36,MATCH(B41,Insumos!$A$5:$A$36,0))</f>
        <v/>
      </c>
      <c r="D41" s="7" t="n">
        <v>0.05</v>
      </c>
      <c r="E41">
        <f>INDEX(Insumos!$I$5:$I$36,MATCH(B41,Insumos!$A$5:$A$36,0))</f>
        <v/>
      </c>
      <c r="F41" s="9">
        <f>INDEX(Insumos!$K$5:$K$36,MATCH(B41,Insumos!$A$5:$A$36,0))</f>
        <v/>
      </c>
      <c r="G41" s="9">
        <f>D41*F41</f>
        <v/>
      </c>
      <c r="H41" t="n">
        <v>1</v>
      </c>
      <c r="I41" s="9">
        <f>G41*(1+H41*Insumos!$L$2)</f>
        <v/>
      </c>
    </row>
    <row r="42">
      <c r="A42" t="inlineStr">
        <is>
          <t>P04</t>
        </is>
      </c>
      <c r="B42" t="inlineStr">
        <is>
          <t>cebolla</t>
        </is>
      </c>
      <c r="C42">
        <f>INDEX(Insumos!$B$5:$B$36,MATCH(B42,Insumos!$A$5:$A$36,0))</f>
        <v/>
      </c>
      <c r="D42" s="7" t="n">
        <v>0.02</v>
      </c>
      <c r="E42">
        <f>INDEX(Insumos!$I$5:$I$36,MATCH(B42,Insumos!$A$5:$A$36,0))</f>
        <v/>
      </c>
      <c r="F42" s="9">
        <f>INDEX(Insumos!$K$5:$K$36,MATCH(B42,Insumos!$A$5:$A$36,0))</f>
        <v/>
      </c>
      <c r="G42" s="9">
        <f>D42*F42</f>
        <v/>
      </c>
      <c r="H42" t="n">
        <v>1</v>
      </c>
      <c r="I42" s="9">
        <f>G42*(1+H42*Insumos!$L$2)</f>
        <v/>
      </c>
    </row>
    <row r="43">
      <c r="A43" t="inlineStr">
        <is>
          <t>P04</t>
        </is>
      </c>
      <c r="B43" t="inlineStr">
        <is>
          <t>ketchup</t>
        </is>
      </c>
      <c r="C43">
        <f>INDEX(Insumos!$B$5:$B$36,MATCH(B43,Insumos!$A$5:$A$36,0))</f>
        <v/>
      </c>
      <c r="D43" s="7" t="n">
        <v>0.015</v>
      </c>
      <c r="E43">
        <f>INDEX(Insumos!$I$5:$I$36,MATCH(B43,Insumos!$A$5:$A$36,0))</f>
        <v/>
      </c>
      <c r="F43" s="9">
        <f>INDEX(Insumos!$K$5:$K$36,MATCH(B43,Insumos!$A$5:$A$36,0))</f>
        <v/>
      </c>
      <c r="G43" s="9">
        <f>D43*F43</f>
        <v/>
      </c>
      <c r="H43" t="n">
        <v>1</v>
      </c>
      <c r="I43" s="9">
        <f>G43*(1+H43*Insumos!$L$2)</f>
        <v/>
      </c>
    </row>
    <row r="44">
      <c r="A44" t="inlineStr">
        <is>
          <t>P04</t>
        </is>
      </c>
      <c r="B44" t="inlineStr">
        <is>
          <t>mostaza</t>
        </is>
      </c>
      <c r="C44">
        <f>INDEX(Insumos!$B$5:$B$36,MATCH(B44,Insumos!$A$5:$A$36,0))</f>
        <v/>
      </c>
      <c r="D44" s="7" t="n">
        <v>0.01</v>
      </c>
      <c r="E44">
        <f>INDEX(Insumos!$I$5:$I$36,MATCH(B44,Insumos!$A$5:$A$36,0))</f>
        <v/>
      </c>
      <c r="F44" s="9">
        <f>INDEX(Insumos!$K$5:$K$36,MATCH(B44,Insumos!$A$5:$A$36,0))</f>
        <v/>
      </c>
      <c r="G44" s="9">
        <f>D44*F44</f>
        <v/>
      </c>
      <c r="H44" t="n">
        <v>1</v>
      </c>
      <c r="I44" s="9">
        <f>G44*(1+H44*Insumos!$L$2)</f>
        <v/>
      </c>
    </row>
    <row r="45">
      <c r="A45" t="inlineStr">
        <is>
          <t>P04</t>
        </is>
      </c>
      <c r="B45" t="inlineStr">
        <is>
          <t>sal</t>
        </is>
      </c>
      <c r="C45">
        <f>INDEX(Insumos!$B$5:$B$36,MATCH(B45,Insumos!$A$5:$A$36,0))</f>
        <v/>
      </c>
      <c r="D45" s="7" t="n">
        <v>0.001</v>
      </c>
      <c r="E45">
        <f>INDEX(Insumos!$I$5:$I$36,MATCH(B45,Insumos!$A$5:$A$36,0))</f>
        <v/>
      </c>
      <c r="F45" s="9">
        <f>INDEX(Insumos!$K$5:$K$36,MATCH(B45,Insumos!$A$5:$A$36,0))</f>
        <v/>
      </c>
      <c r="G45" s="9">
        <f>D45*F45</f>
        <v/>
      </c>
      <c r="H45" t="n">
        <v>1</v>
      </c>
      <c r="I45" s="9">
        <f>G45*(1+H45*Insumos!$L$2)</f>
        <v/>
      </c>
    </row>
    <row r="46">
      <c r="A46" t="inlineStr">
        <is>
          <t>P04</t>
        </is>
      </c>
      <c r="B46" t="inlineStr">
        <is>
          <t>caja</t>
        </is>
      </c>
      <c r="C46">
        <f>INDEX(Insumos!$B$5:$B$36,MATCH(B46,Insumos!$A$5:$A$36,0))</f>
        <v/>
      </c>
      <c r="D46" s="7" t="n">
        <v>1</v>
      </c>
      <c r="E46">
        <f>INDEX(Insumos!$I$5:$I$36,MATCH(B46,Insumos!$A$5:$A$36,0))</f>
        <v/>
      </c>
      <c r="F46" s="9">
        <f>INDEX(Insumos!$K$5:$K$36,MATCH(B46,Insumos!$A$5:$A$36,0))</f>
        <v/>
      </c>
      <c r="G46" s="9">
        <f>D46*F46</f>
        <v/>
      </c>
      <c r="H46" t="n">
        <v>0</v>
      </c>
      <c r="I46" s="9">
        <f>G46*(1+H46*Insumos!$L$2)</f>
        <v/>
      </c>
    </row>
    <row r="47">
      <c r="A47" t="inlineStr">
        <is>
          <t>P04</t>
        </is>
      </c>
      <c r="B47" t="inlineStr">
        <is>
          <t>kit</t>
        </is>
      </c>
      <c r="C47">
        <f>INDEX(Insumos!$B$5:$B$36,MATCH(B47,Insumos!$A$5:$A$36,0))</f>
        <v/>
      </c>
      <c r="D47" s="7" t="n">
        <v>1</v>
      </c>
      <c r="E47">
        <f>INDEX(Insumos!$I$5:$I$36,MATCH(B47,Insumos!$A$5:$A$36,0))</f>
        <v/>
      </c>
      <c r="F47" s="9">
        <f>INDEX(Insumos!$K$5:$K$36,MATCH(B47,Insumos!$A$5:$A$36,0))</f>
        <v/>
      </c>
      <c r="G47" s="9">
        <f>D47*F47</f>
        <v/>
      </c>
      <c r="H47" t="n">
        <v>0</v>
      </c>
      <c r="I47" s="9">
        <f>G47*(1+H47*Insumos!$L$2)</f>
        <v/>
      </c>
    </row>
    <row r="48">
      <c r="C48" s="3" t="inlineStr">
        <is>
          <t>Coste total por ración</t>
        </is>
      </c>
      <c r="I48" s="10">
        <f>SUM(I39:I47)</f>
        <v/>
      </c>
    </row>
    <row r="50">
      <c r="A50" s="3" t="inlineStr">
        <is>
          <t>P05 · Heura Clásica</t>
        </is>
      </c>
    </row>
    <row r="51">
      <c r="A51" t="inlineStr">
        <is>
          <t>P05</t>
        </is>
      </c>
      <c r="B51" t="inlineStr">
        <is>
          <t>pan_vegano</t>
        </is>
      </c>
      <c r="C51">
        <f>INDEX(Insumos!$B$5:$B$36,MATCH(B51,Insumos!$A$5:$A$36,0))</f>
        <v/>
      </c>
      <c r="D51" s="7" t="n">
        <v>1</v>
      </c>
      <c r="E51">
        <f>INDEX(Insumos!$I$5:$I$36,MATCH(B51,Insumos!$A$5:$A$36,0))</f>
        <v/>
      </c>
      <c r="F51" s="9">
        <f>INDEX(Insumos!$K$5:$K$36,MATCH(B51,Insumos!$A$5:$A$36,0))</f>
        <v/>
      </c>
      <c r="G51" s="9">
        <f>D51*F51</f>
        <v/>
      </c>
      <c r="H51" t="n">
        <v>1</v>
      </c>
      <c r="I51" s="9">
        <f>G51*(1+H51*Insumos!$L$2)</f>
        <v/>
      </c>
    </row>
    <row r="52">
      <c r="A52" t="inlineStr">
        <is>
          <t>P05</t>
        </is>
      </c>
      <c r="B52" t="inlineStr">
        <is>
          <t>heura</t>
        </is>
      </c>
      <c r="C52">
        <f>INDEX(Insumos!$B$5:$B$36,MATCH(B52,Insumos!$A$5:$A$36,0))</f>
        <v/>
      </c>
      <c r="D52" s="7" t="n">
        <v>0.1</v>
      </c>
      <c r="E52">
        <f>INDEX(Insumos!$I$5:$I$36,MATCH(B52,Insumos!$A$5:$A$36,0))</f>
        <v/>
      </c>
      <c r="F52" s="9">
        <f>INDEX(Insumos!$K$5:$K$36,MATCH(B52,Insumos!$A$5:$A$36,0))</f>
        <v/>
      </c>
      <c r="G52" s="9">
        <f>D52*F52</f>
        <v/>
      </c>
      <c r="H52" t="n">
        <v>1</v>
      </c>
      <c r="I52" s="9">
        <f>G52*(1+H52*Insumos!$L$2)</f>
        <v/>
      </c>
    </row>
    <row r="53">
      <c r="A53" t="inlineStr">
        <is>
          <t>P05</t>
        </is>
      </c>
      <c r="B53" t="inlineStr">
        <is>
          <t>violife</t>
        </is>
      </c>
      <c r="C53">
        <f>INDEX(Insumos!$B$5:$B$36,MATCH(B53,Insumos!$A$5:$A$36,0))</f>
        <v/>
      </c>
      <c r="D53" s="7" t="n">
        <v>0.02</v>
      </c>
      <c r="E53">
        <f>INDEX(Insumos!$I$5:$I$36,MATCH(B53,Insumos!$A$5:$A$36,0))</f>
        <v/>
      </c>
      <c r="F53" s="9">
        <f>INDEX(Insumos!$K$5:$K$36,MATCH(B53,Insumos!$A$5:$A$36,0))</f>
        <v/>
      </c>
      <c r="G53" s="9">
        <f>D53*F53</f>
        <v/>
      </c>
      <c r="H53" t="n">
        <v>1</v>
      </c>
      <c r="I53" s="9">
        <f>G53*(1+H53*Insumos!$L$2)</f>
        <v/>
      </c>
    </row>
    <row r="54">
      <c r="A54" t="inlineStr">
        <is>
          <t>P05</t>
        </is>
      </c>
      <c r="B54" t="inlineStr">
        <is>
          <t>lechuga</t>
        </is>
      </c>
      <c r="C54">
        <f>INDEX(Insumos!$B$5:$B$36,MATCH(B54,Insumos!$A$5:$A$36,0))</f>
        <v/>
      </c>
      <c r="D54" s="7" t="n">
        <v>0.015</v>
      </c>
      <c r="E54">
        <f>INDEX(Insumos!$I$5:$I$36,MATCH(B54,Insumos!$A$5:$A$36,0))</f>
        <v/>
      </c>
      <c r="F54" s="9">
        <f>INDEX(Insumos!$K$5:$K$36,MATCH(B54,Insumos!$A$5:$A$36,0))</f>
        <v/>
      </c>
      <c r="G54" s="9">
        <f>D54*F54</f>
        <v/>
      </c>
      <c r="H54" t="n">
        <v>1</v>
      </c>
      <c r="I54" s="9">
        <f>G54*(1+H54*Insumos!$L$2)</f>
        <v/>
      </c>
    </row>
    <row r="55">
      <c r="A55" t="inlineStr">
        <is>
          <t>P05</t>
        </is>
      </c>
      <c r="B55" t="inlineStr">
        <is>
          <t>tomate</t>
        </is>
      </c>
      <c r="C55">
        <f>INDEX(Insumos!$B$5:$B$36,MATCH(B55,Insumos!$A$5:$A$36,0))</f>
        <v/>
      </c>
      <c r="D55" s="7" t="n">
        <v>0.03</v>
      </c>
      <c r="E55">
        <f>INDEX(Insumos!$I$5:$I$36,MATCH(B55,Insumos!$A$5:$A$36,0))</f>
        <v/>
      </c>
      <c r="F55" s="9">
        <f>INDEX(Insumos!$K$5:$K$36,MATCH(B55,Insumos!$A$5:$A$36,0))</f>
        <v/>
      </c>
      <c r="G55" s="9">
        <f>D55*F55</f>
        <v/>
      </c>
      <c r="H55" t="n">
        <v>1</v>
      </c>
      <c r="I55" s="9">
        <f>G55*(1+H55*Insumos!$L$2)</f>
        <v/>
      </c>
    </row>
    <row r="56">
      <c r="A56" t="inlineStr">
        <is>
          <t>P05</t>
        </is>
      </c>
      <c r="B56" t="inlineStr">
        <is>
          <t>pepinillo</t>
        </is>
      </c>
      <c r="C56">
        <f>INDEX(Insumos!$B$5:$B$36,MATCH(B56,Insumos!$A$5:$A$36,0))</f>
        <v/>
      </c>
      <c r="D56" s="7" t="n">
        <v>0.01</v>
      </c>
      <c r="E56">
        <f>INDEX(Insumos!$I$5:$I$36,MATCH(B56,Insumos!$A$5:$A$36,0))</f>
        <v/>
      </c>
      <c r="F56" s="9">
        <f>INDEX(Insumos!$K$5:$K$36,MATCH(B56,Insumos!$A$5:$A$36,0))</f>
        <v/>
      </c>
      <c r="G56" s="9">
        <f>D56*F56</f>
        <v/>
      </c>
      <c r="H56" t="n">
        <v>1</v>
      </c>
      <c r="I56" s="9">
        <f>G56*(1+H56*Insumos!$L$2)</f>
        <v/>
      </c>
    </row>
    <row r="57">
      <c r="A57" t="inlineStr">
        <is>
          <t>P05</t>
        </is>
      </c>
      <c r="B57" t="inlineStr">
        <is>
          <t>mayo_vegana</t>
        </is>
      </c>
      <c r="C57">
        <f>INDEX(Insumos!$B$5:$B$36,MATCH(B57,Insumos!$A$5:$A$36,0))</f>
        <v/>
      </c>
      <c r="D57" s="7" t="n">
        <v>0.02</v>
      </c>
      <c r="E57">
        <f>INDEX(Insumos!$I$5:$I$36,MATCH(B57,Insumos!$A$5:$A$36,0))</f>
        <v/>
      </c>
      <c r="F57" s="9">
        <f>INDEX(Insumos!$K$5:$K$36,MATCH(B57,Insumos!$A$5:$A$36,0))</f>
        <v/>
      </c>
      <c r="G57" s="9">
        <f>D57*F57</f>
        <v/>
      </c>
      <c r="H57" t="n">
        <v>1</v>
      </c>
      <c r="I57" s="9">
        <f>G57*(1+H57*Insumos!$L$2)</f>
        <v/>
      </c>
    </row>
    <row r="58">
      <c r="A58" t="inlineStr">
        <is>
          <t>P05</t>
        </is>
      </c>
      <c r="B58" t="inlineStr">
        <is>
          <t>ketchup</t>
        </is>
      </c>
      <c r="C58">
        <f>INDEX(Insumos!$B$5:$B$36,MATCH(B58,Insumos!$A$5:$A$36,0))</f>
        <v/>
      </c>
      <c r="D58" s="7" t="n">
        <v>0.01</v>
      </c>
      <c r="E58">
        <f>INDEX(Insumos!$I$5:$I$36,MATCH(B58,Insumos!$A$5:$A$36,0))</f>
        <v/>
      </c>
      <c r="F58" s="9">
        <f>INDEX(Insumos!$K$5:$K$36,MATCH(B58,Insumos!$A$5:$A$36,0))</f>
        <v/>
      </c>
      <c r="G58" s="9">
        <f>D58*F58</f>
        <v/>
      </c>
      <c r="H58" t="n">
        <v>1</v>
      </c>
      <c r="I58" s="9">
        <f>G58*(1+H58*Insumos!$L$2)</f>
        <v/>
      </c>
    </row>
    <row r="59">
      <c r="A59" t="inlineStr">
        <is>
          <t>P05</t>
        </is>
      </c>
      <c r="B59" t="inlineStr">
        <is>
          <t>caja</t>
        </is>
      </c>
      <c r="C59">
        <f>INDEX(Insumos!$B$5:$B$36,MATCH(B59,Insumos!$A$5:$A$36,0))</f>
        <v/>
      </c>
      <c r="D59" s="7" t="n">
        <v>1</v>
      </c>
      <c r="E59">
        <f>INDEX(Insumos!$I$5:$I$36,MATCH(B59,Insumos!$A$5:$A$36,0))</f>
        <v/>
      </c>
      <c r="F59" s="9">
        <f>INDEX(Insumos!$K$5:$K$36,MATCH(B59,Insumos!$A$5:$A$36,0))</f>
        <v/>
      </c>
      <c r="G59" s="9">
        <f>D59*F59</f>
        <v/>
      </c>
      <c r="H59" t="n">
        <v>0</v>
      </c>
      <c r="I59" s="9">
        <f>G59*(1+H59*Insumos!$L$2)</f>
        <v/>
      </c>
    </row>
    <row r="60">
      <c r="A60" t="inlineStr">
        <is>
          <t>P05</t>
        </is>
      </c>
      <c r="B60" t="inlineStr">
        <is>
          <t>kit</t>
        </is>
      </c>
      <c r="C60">
        <f>INDEX(Insumos!$B$5:$B$36,MATCH(B60,Insumos!$A$5:$A$36,0))</f>
        <v/>
      </c>
      <c r="D60" s="7" t="n">
        <v>1</v>
      </c>
      <c r="E60">
        <f>INDEX(Insumos!$I$5:$I$36,MATCH(B60,Insumos!$A$5:$A$36,0))</f>
        <v/>
      </c>
      <c r="F60" s="9">
        <f>INDEX(Insumos!$K$5:$K$36,MATCH(B60,Insumos!$A$5:$A$36,0))</f>
        <v/>
      </c>
      <c r="G60" s="9">
        <f>D60*F60</f>
        <v/>
      </c>
      <c r="H60" t="n">
        <v>0</v>
      </c>
      <c r="I60" s="9">
        <f>G60*(1+H60*Insumos!$L$2)</f>
        <v/>
      </c>
    </row>
    <row r="61">
      <c r="C61" s="3" t="inlineStr">
        <is>
          <t>Coste total por ración</t>
        </is>
      </c>
      <c r="I61" s="10">
        <f>SUM(I51:I60)</f>
        <v/>
      </c>
    </row>
    <row r="63">
      <c r="A63" s="3" t="inlineStr">
        <is>
          <t>P06 · Heura Aguacate</t>
        </is>
      </c>
    </row>
    <row r="64">
      <c r="A64" t="inlineStr">
        <is>
          <t>P06</t>
        </is>
      </c>
      <c r="B64" t="inlineStr">
        <is>
          <t>pan_vegano</t>
        </is>
      </c>
      <c r="C64">
        <f>INDEX(Insumos!$B$5:$B$36,MATCH(B64,Insumos!$A$5:$A$36,0))</f>
        <v/>
      </c>
      <c r="D64" s="7" t="n">
        <v>1</v>
      </c>
      <c r="E64">
        <f>INDEX(Insumos!$I$5:$I$36,MATCH(B64,Insumos!$A$5:$A$36,0))</f>
        <v/>
      </c>
      <c r="F64" s="9">
        <f>INDEX(Insumos!$K$5:$K$36,MATCH(B64,Insumos!$A$5:$A$36,0))</f>
        <v/>
      </c>
      <c r="G64" s="9">
        <f>D64*F64</f>
        <v/>
      </c>
      <c r="H64" t="n">
        <v>1</v>
      </c>
      <c r="I64" s="9">
        <f>G64*(1+H64*Insumos!$L$2)</f>
        <v/>
      </c>
    </row>
    <row r="65">
      <c r="A65" t="inlineStr">
        <is>
          <t>P06</t>
        </is>
      </c>
      <c r="B65" t="inlineStr">
        <is>
          <t>heura</t>
        </is>
      </c>
      <c r="C65">
        <f>INDEX(Insumos!$B$5:$B$36,MATCH(B65,Insumos!$A$5:$A$36,0))</f>
        <v/>
      </c>
      <c r="D65" s="7" t="n">
        <v>0.1</v>
      </c>
      <c r="E65">
        <f>INDEX(Insumos!$I$5:$I$36,MATCH(B65,Insumos!$A$5:$A$36,0))</f>
        <v/>
      </c>
      <c r="F65" s="9">
        <f>INDEX(Insumos!$K$5:$K$36,MATCH(B65,Insumos!$A$5:$A$36,0))</f>
        <v/>
      </c>
      <c r="G65" s="9">
        <f>D65*F65</f>
        <v/>
      </c>
      <c r="H65" t="n">
        <v>1</v>
      </c>
      <c r="I65" s="9">
        <f>G65*(1+H65*Insumos!$L$2)</f>
        <v/>
      </c>
    </row>
    <row r="66">
      <c r="A66" t="inlineStr">
        <is>
          <t>P06</t>
        </is>
      </c>
      <c r="B66" t="inlineStr">
        <is>
          <t>aguacate</t>
        </is>
      </c>
      <c r="C66">
        <f>INDEX(Insumos!$B$5:$B$36,MATCH(B66,Insumos!$A$5:$A$36,0))</f>
        <v/>
      </c>
      <c r="D66" s="7" t="n">
        <v>0.04</v>
      </c>
      <c r="E66">
        <f>INDEX(Insumos!$I$5:$I$36,MATCH(B66,Insumos!$A$5:$A$36,0))</f>
        <v/>
      </c>
      <c r="F66" s="9">
        <f>INDEX(Insumos!$K$5:$K$36,MATCH(B66,Insumos!$A$5:$A$36,0))</f>
        <v/>
      </c>
      <c r="G66" s="9">
        <f>D66*F66</f>
        <v/>
      </c>
      <c r="H66" t="n">
        <v>1</v>
      </c>
      <c r="I66" s="9">
        <f>G66*(1+H66*Insumos!$L$2)</f>
        <v/>
      </c>
    </row>
    <row r="67">
      <c r="A67" t="inlineStr">
        <is>
          <t>P06</t>
        </is>
      </c>
      <c r="B67" t="inlineStr">
        <is>
          <t>tomate</t>
        </is>
      </c>
      <c r="C67">
        <f>INDEX(Insumos!$B$5:$B$36,MATCH(B67,Insumos!$A$5:$A$36,0))</f>
        <v/>
      </c>
      <c r="D67" s="7" t="n">
        <v>0.03</v>
      </c>
      <c r="E67">
        <f>INDEX(Insumos!$I$5:$I$36,MATCH(B67,Insumos!$A$5:$A$36,0))</f>
        <v/>
      </c>
      <c r="F67" s="9">
        <f>INDEX(Insumos!$K$5:$K$36,MATCH(B67,Insumos!$A$5:$A$36,0))</f>
        <v/>
      </c>
      <c r="G67" s="9">
        <f>D67*F67</f>
        <v/>
      </c>
      <c r="H67" t="n">
        <v>1</v>
      </c>
      <c r="I67" s="9">
        <f>G67*(1+H67*Insumos!$L$2)</f>
        <v/>
      </c>
    </row>
    <row r="68">
      <c r="A68" t="inlineStr">
        <is>
          <t>P06</t>
        </is>
      </c>
      <c r="B68" t="inlineStr">
        <is>
          <t>lechuga</t>
        </is>
      </c>
      <c r="C68">
        <f>INDEX(Insumos!$B$5:$B$36,MATCH(B68,Insumos!$A$5:$A$36,0))</f>
        <v/>
      </c>
      <c r="D68" s="7" t="n">
        <v>0.015</v>
      </c>
      <c r="E68">
        <f>INDEX(Insumos!$I$5:$I$36,MATCH(B68,Insumos!$A$5:$A$36,0))</f>
        <v/>
      </c>
      <c r="F68" s="9">
        <f>INDEX(Insumos!$K$5:$K$36,MATCH(B68,Insumos!$A$5:$A$36,0))</f>
        <v/>
      </c>
      <c r="G68" s="9">
        <f>D68*F68</f>
        <v/>
      </c>
      <c r="H68" t="n">
        <v>1</v>
      </c>
      <c r="I68" s="9">
        <f>G68*(1+H68*Insumos!$L$2)</f>
        <v/>
      </c>
    </row>
    <row r="69">
      <c r="A69" t="inlineStr">
        <is>
          <t>P06</t>
        </is>
      </c>
      <c r="B69" t="inlineStr">
        <is>
          <t>cebolla</t>
        </is>
      </c>
      <c r="C69">
        <f>INDEX(Insumos!$B$5:$B$36,MATCH(B69,Insumos!$A$5:$A$36,0))</f>
        <v/>
      </c>
      <c r="D69" s="7" t="n">
        <v>0.01</v>
      </c>
      <c r="E69">
        <f>INDEX(Insumos!$I$5:$I$36,MATCH(B69,Insumos!$A$5:$A$36,0))</f>
        <v/>
      </c>
      <c r="F69" s="9">
        <f>INDEX(Insumos!$K$5:$K$36,MATCH(B69,Insumos!$A$5:$A$36,0))</f>
        <v/>
      </c>
      <c r="G69" s="9">
        <f>D69*F69</f>
        <v/>
      </c>
      <c r="H69" t="n">
        <v>1</v>
      </c>
      <c r="I69" s="9">
        <f>G69*(1+H69*Insumos!$L$2)</f>
        <v/>
      </c>
    </row>
    <row r="70">
      <c r="A70" t="inlineStr">
        <is>
          <t>P06</t>
        </is>
      </c>
      <c r="B70" t="inlineStr">
        <is>
          <t>mayo_vegana</t>
        </is>
      </c>
      <c r="C70">
        <f>INDEX(Insumos!$B$5:$B$36,MATCH(B70,Insumos!$A$5:$A$36,0))</f>
        <v/>
      </c>
      <c r="D70" s="7" t="n">
        <v>0.02</v>
      </c>
      <c r="E70">
        <f>INDEX(Insumos!$I$5:$I$36,MATCH(B70,Insumos!$A$5:$A$36,0))</f>
        <v/>
      </c>
      <c r="F70" s="9">
        <f>INDEX(Insumos!$K$5:$K$36,MATCH(B70,Insumos!$A$5:$A$36,0))</f>
        <v/>
      </c>
      <c r="G70" s="9">
        <f>D70*F70</f>
        <v/>
      </c>
      <c r="H70" t="n">
        <v>1</v>
      </c>
      <c r="I70" s="9">
        <f>G70*(1+H70*Insumos!$L$2)</f>
        <v/>
      </c>
    </row>
    <row r="71">
      <c r="A71" t="inlineStr">
        <is>
          <t>P06</t>
        </is>
      </c>
      <c r="B71" t="inlineStr">
        <is>
          <t>caja</t>
        </is>
      </c>
      <c r="C71">
        <f>INDEX(Insumos!$B$5:$B$36,MATCH(B71,Insumos!$A$5:$A$36,0))</f>
        <v/>
      </c>
      <c r="D71" s="7" t="n">
        <v>1</v>
      </c>
      <c r="E71">
        <f>INDEX(Insumos!$I$5:$I$36,MATCH(B71,Insumos!$A$5:$A$36,0))</f>
        <v/>
      </c>
      <c r="F71" s="9">
        <f>INDEX(Insumos!$K$5:$K$36,MATCH(B71,Insumos!$A$5:$A$36,0))</f>
        <v/>
      </c>
      <c r="G71" s="9">
        <f>D71*F71</f>
        <v/>
      </c>
      <c r="H71" t="n">
        <v>0</v>
      </c>
      <c r="I71" s="9">
        <f>G71*(1+H71*Insumos!$L$2)</f>
        <v/>
      </c>
    </row>
    <row r="72">
      <c r="A72" t="inlineStr">
        <is>
          <t>P06</t>
        </is>
      </c>
      <c r="B72" t="inlineStr">
        <is>
          <t>kit</t>
        </is>
      </c>
      <c r="C72">
        <f>INDEX(Insumos!$B$5:$B$36,MATCH(B72,Insumos!$A$5:$A$36,0))</f>
        <v/>
      </c>
      <c r="D72" s="7" t="n">
        <v>1</v>
      </c>
      <c r="E72">
        <f>INDEX(Insumos!$I$5:$I$36,MATCH(B72,Insumos!$A$5:$A$36,0))</f>
        <v/>
      </c>
      <c r="F72" s="9">
        <f>INDEX(Insumos!$K$5:$K$36,MATCH(B72,Insumos!$A$5:$A$36,0))</f>
        <v/>
      </c>
      <c r="G72" s="9">
        <f>D72*F72</f>
        <v/>
      </c>
      <c r="H72" t="n">
        <v>0</v>
      </c>
      <c r="I72" s="9">
        <f>G72*(1+H72*Insumos!$L$2)</f>
        <v/>
      </c>
    </row>
    <row r="73">
      <c r="C73" s="3" t="inlineStr">
        <is>
          <t>Coste total por ración</t>
        </is>
      </c>
      <c r="I73" s="10">
        <f>SUM(I64:I72)</f>
        <v/>
      </c>
    </row>
    <row r="75">
      <c r="A75" s="3" t="inlineStr">
        <is>
          <t>P07 · Patatas fritas</t>
        </is>
      </c>
    </row>
    <row r="76">
      <c r="A76" t="inlineStr">
        <is>
          <t>P07</t>
        </is>
      </c>
      <c r="B76" t="inlineStr">
        <is>
          <t>patatas</t>
        </is>
      </c>
      <c r="C76">
        <f>INDEX(Insumos!$B$5:$B$36,MATCH(B76,Insumos!$A$5:$A$36,0))</f>
        <v/>
      </c>
      <c r="D76" s="7" t="n">
        <v>0.2</v>
      </c>
      <c r="E76">
        <f>INDEX(Insumos!$I$5:$I$36,MATCH(B76,Insumos!$A$5:$A$36,0))</f>
        <v/>
      </c>
      <c r="F76" s="9">
        <f>INDEX(Insumos!$K$5:$K$36,MATCH(B76,Insumos!$A$5:$A$36,0))</f>
        <v/>
      </c>
      <c r="G76" s="9">
        <f>D76*F76</f>
        <v/>
      </c>
      <c r="H76" t="n">
        <v>1</v>
      </c>
      <c r="I76" s="9">
        <f>G76*(1+H76*Insumos!$L$2)</f>
        <v/>
      </c>
    </row>
    <row r="77">
      <c r="A77" t="inlineStr">
        <is>
          <t>P07</t>
        </is>
      </c>
      <c r="B77" t="inlineStr">
        <is>
          <t>aceite</t>
        </is>
      </c>
      <c r="C77">
        <f>INDEX(Insumos!$B$5:$B$36,MATCH(B77,Insumos!$A$5:$A$36,0))</f>
        <v/>
      </c>
      <c r="D77" s="7" t="n">
        <v>0.02</v>
      </c>
      <c r="E77">
        <f>INDEX(Insumos!$I$5:$I$36,MATCH(B77,Insumos!$A$5:$A$36,0))</f>
        <v/>
      </c>
      <c r="F77" s="9">
        <f>INDEX(Insumos!$K$5:$K$36,MATCH(B77,Insumos!$A$5:$A$36,0))</f>
        <v/>
      </c>
      <c r="G77" s="9">
        <f>D77*F77</f>
        <v/>
      </c>
      <c r="H77" t="n">
        <v>1</v>
      </c>
      <c r="I77" s="9">
        <f>G77*(1+H77*Insumos!$L$2)</f>
        <v/>
      </c>
    </row>
    <row r="78">
      <c r="A78" t="inlineStr">
        <is>
          <t>P07</t>
        </is>
      </c>
      <c r="B78" t="inlineStr">
        <is>
          <t>sal</t>
        </is>
      </c>
      <c r="C78">
        <f>INDEX(Insumos!$B$5:$B$36,MATCH(B78,Insumos!$A$5:$A$36,0))</f>
        <v/>
      </c>
      <c r="D78" s="7" t="n">
        <v>0.002</v>
      </c>
      <c r="E78">
        <f>INDEX(Insumos!$I$5:$I$36,MATCH(B78,Insumos!$A$5:$A$36,0))</f>
        <v/>
      </c>
      <c r="F78" s="9">
        <f>INDEX(Insumos!$K$5:$K$36,MATCH(B78,Insumos!$A$5:$A$36,0))</f>
        <v/>
      </c>
      <c r="G78" s="9">
        <f>D78*F78</f>
        <v/>
      </c>
      <c r="H78" t="n">
        <v>1</v>
      </c>
      <c r="I78" s="9">
        <f>G78*(1+H78*Insumos!$L$2)</f>
        <v/>
      </c>
    </row>
    <row r="79">
      <c r="A79" t="inlineStr">
        <is>
          <t>P07</t>
        </is>
      </c>
      <c r="B79" t="inlineStr">
        <is>
          <t>ketchup</t>
        </is>
      </c>
      <c r="C79">
        <f>INDEX(Insumos!$B$5:$B$36,MATCH(B79,Insumos!$A$5:$A$36,0))</f>
        <v/>
      </c>
      <c r="D79" s="7" t="n">
        <v>0.02</v>
      </c>
      <c r="E79">
        <f>INDEX(Insumos!$I$5:$I$36,MATCH(B79,Insumos!$A$5:$A$36,0))</f>
        <v/>
      </c>
      <c r="F79" s="9">
        <f>INDEX(Insumos!$K$5:$K$36,MATCH(B79,Insumos!$A$5:$A$36,0))</f>
        <v/>
      </c>
      <c r="G79" s="9">
        <f>D79*F79</f>
        <v/>
      </c>
      <c r="H79" t="n">
        <v>1</v>
      </c>
      <c r="I79" s="9">
        <f>G79*(1+H79*Insumos!$L$2)</f>
        <v/>
      </c>
    </row>
    <row r="80">
      <c r="A80" t="inlineStr">
        <is>
          <t>P07</t>
        </is>
      </c>
      <c r="B80" t="inlineStr">
        <is>
          <t>barqueta</t>
        </is>
      </c>
      <c r="C80">
        <f>INDEX(Insumos!$B$5:$B$36,MATCH(B80,Insumos!$A$5:$A$36,0))</f>
        <v/>
      </c>
      <c r="D80" s="7" t="n">
        <v>1</v>
      </c>
      <c r="E80">
        <f>INDEX(Insumos!$I$5:$I$36,MATCH(B80,Insumos!$A$5:$A$36,0))</f>
        <v/>
      </c>
      <c r="F80" s="9">
        <f>INDEX(Insumos!$K$5:$K$36,MATCH(B80,Insumos!$A$5:$A$36,0))</f>
        <v/>
      </c>
      <c r="G80" s="9">
        <f>D80*F80</f>
        <v/>
      </c>
      <c r="H80" t="n">
        <v>0</v>
      </c>
      <c r="I80" s="9">
        <f>G80*(1+H80*Insumos!$L$2)</f>
        <v/>
      </c>
    </row>
    <row r="81">
      <c r="C81" s="3" t="inlineStr">
        <is>
          <t>Coste total por ración</t>
        </is>
      </c>
      <c r="I81" s="10">
        <f>SUM(I76:I80)</f>
        <v/>
      </c>
    </row>
    <row r="83">
      <c r="A83" s="3" t="inlineStr">
        <is>
          <t>P08 · Bastones de boniato</t>
        </is>
      </c>
    </row>
    <row r="84">
      <c r="A84" t="inlineStr">
        <is>
          <t>P08</t>
        </is>
      </c>
      <c r="B84" t="inlineStr">
        <is>
          <t>boniato</t>
        </is>
      </c>
      <c r="C84">
        <f>INDEX(Insumos!$B$5:$B$36,MATCH(B84,Insumos!$A$5:$A$36,0))</f>
        <v/>
      </c>
      <c r="D84" s="7" t="n">
        <v>0.18</v>
      </c>
      <c r="E84">
        <f>INDEX(Insumos!$I$5:$I$36,MATCH(B84,Insumos!$A$5:$A$36,0))</f>
        <v/>
      </c>
      <c r="F84" s="9">
        <f>INDEX(Insumos!$K$5:$K$36,MATCH(B84,Insumos!$A$5:$A$36,0))</f>
        <v/>
      </c>
      <c r="G84" s="9">
        <f>D84*F84</f>
        <v/>
      </c>
      <c r="H84" t="n">
        <v>1</v>
      </c>
      <c r="I84" s="9">
        <f>G84*(1+H84*Insumos!$L$2)</f>
        <v/>
      </c>
    </row>
    <row r="85">
      <c r="A85" t="inlineStr">
        <is>
          <t>P08</t>
        </is>
      </c>
      <c r="B85" t="inlineStr">
        <is>
          <t>aceite</t>
        </is>
      </c>
      <c r="C85">
        <f>INDEX(Insumos!$B$5:$B$36,MATCH(B85,Insumos!$A$5:$A$36,0))</f>
        <v/>
      </c>
      <c r="D85" s="7" t="n">
        <v>0.02</v>
      </c>
      <c r="E85">
        <f>INDEX(Insumos!$I$5:$I$36,MATCH(B85,Insumos!$A$5:$A$36,0))</f>
        <v/>
      </c>
      <c r="F85" s="9">
        <f>INDEX(Insumos!$K$5:$K$36,MATCH(B85,Insumos!$A$5:$A$36,0))</f>
        <v/>
      </c>
      <c r="G85" s="9">
        <f>D85*F85</f>
        <v/>
      </c>
      <c r="H85" t="n">
        <v>1</v>
      </c>
      <c r="I85" s="9">
        <f>G85*(1+H85*Insumos!$L$2)</f>
        <v/>
      </c>
    </row>
    <row r="86">
      <c r="A86" t="inlineStr">
        <is>
          <t>P08</t>
        </is>
      </c>
      <c r="B86" t="inlineStr">
        <is>
          <t>sal</t>
        </is>
      </c>
      <c r="C86">
        <f>INDEX(Insumos!$B$5:$B$36,MATCH(B86,Insumos!$A$5:$A$36,0))</f>
        <v/>
      </c>
      <c r="D86" s="7" t="n">
        <v>0.002</v>
      </c>
      <c r="E86">
        <f>INDEX(Insumos!$I$5:$I$36,MATCH(B86,Insumos!$A$5:$A$36,0))</f>
        <v/>
      </c>
      <c r="F86" s="9">
        <f>INDEX(Insumos!$K$5:$K$36,MATCH(B86,Insumos!$A$5:$A$36,0))</f>
        <v/>
      </c>
      <c r="G86" s="9">
        <f>D86*F86</f>
        <v/>
      </c>
      <c r="H86" t="n">
        <v>1</v>
      </c>
      <c r="I86" s="9">
        <f>G86*(1+H86*Insumos!$L$2)</f>
        <v/>
      </c>
    </row>
    <row r="87">
      <c r="A87" t="inlineStr">
        <is>
          <t>P08</t>
        </is>
      </c>
      <c r="B87" t="inlineStr">
        <is>
          <t>mayo_vegana</t>
        </is>
      </c>
      <c r="C87">
        <f>INDEX(Insumos!$B$5:$B$36,MATCH(B87,Insumos!$A$5:$A$36,0))</f>
        <v/>
      </c>
      <c r="D87" s="7" t="n">
        <v>0.025</v>
      </c>
      <c r="E87">
        <f>INDEX(Insumos!$I$5:$I$36,MATCH(B87,Insumos!$A$5:$A$36,0))</f>
        <v/>
      </c>
      <c r="F87" s="9">
        <f>INDEX(Insumos!$K$5:$K$36,MATCH(B87,Insumos!$A$5:$A$36,0))</f>
        <v/>
      </c>
      <c r="G87" s="9">
        <f>D87*F87</f>
        <v/>
      </c>
      <c r="H87" t="n">
        <v>1</v>
      </c>
      <c r="I87" s="9">
        <f>G87*(1+H87*Insumos!$L$2)</f>
        <v/>
      </c>
    </row>
    <row r="88">
      <c r="A88" t="inlineStr">
        <is>
          <t>P08</t>
        </is>
      </c>
      <c r="B88" t="inlineStr">
        <is>
          <t>barqueta</t>
        </is>
      </c>
      <c r="C88">
        <f>INDEX(Insumos!$B$5:$B$36,MATCH(B88,Insumos!$A$5:$A$36,0))</f>
        <v/>
      </c>
      <c r="D88" s="7" t="n">
        <v>1</v>
      </c>
      <c r="E88">
        <f>INDEX(Insumos!$I$5:$I$36,MATCH(B88,Insumos!$A$5:$A$36,0))</f>
        <v/>
      </c>
      <c r="F88" s="9">
        <f>INDEX(Insumos!$K$5:$K$36,MATCH(B88,Insumos!$A$5:$A$36,0))</f>
        <v/>
      </c>
      <c r="G88" s="9">
        <f>D88*F88</f>
        <v/>
      </c>
      <c r="H88" t="n">
        <v>0</v>
      </c>
      <c r="I88" s="9">
        <f>G88*(1+H88*Insumos!$L$2)</f>
        <v/>
      </c>
    </row>
    <row r="89">
      <c r="C89" s="3" t="inlineStr">
        <is>
          <t>Coste total por ración</t>
        </is>
      </c>
      <c r="I89" s="10">
        <f>SUM(I84:I88)</f>
        <v/>
      </c>
    </row>
    <row r="91">
      <c r="A91" s="3" t="inlineStr">
        <is>
          <t>P09 · Nuggets vegetales</t>
        </is>
      </c>
    </row>
    <row r="92">
      <c r="A92" t="inlineStr">
        <is>
          <t>P09</t>
        </is>
      </c>
      <c r="B92" t="inlineStr">
        <is>
          <t>nuggets</t>
        </is>
      </c>
      <c r="C92">
        <f>INDEX(Insumos!$B$5:$B$36,MATCH(B92,Insumos!$A$5:$A$36,0))</f>
        <v/>
      </c>
      <c r="D92" s="7" t="n">
        <v>0.15</v>
      </c>
      <c r="E92">
        <f>INDEX(Insumos!$I$5:$I$36,MATCH(B92,Insumos!$A$5:$A$36,0))</f>
        <v/>
      </c>
      <c r="F92" s="9">
        <f>INDEX(Insumos!$K$5:$K$36,MATCH(B92,Insumos!$A$5:$A$36,0))</f>
        <v/>
      </c>
      <c r="G92" s="9">
        <f>D92*F92</f>
        <v/>
      </c>
      <c r="H92" t="n">
        <v>1</v>
      </c>
      <c r="I92" s="9">
        <f>G92*(1+H92*Insumos!$L$2)</f>
        <v/>
      </c>
    </row>
    <row r="93">
      <c r="A93" t="inlineStr">
        <is>
          <t>P09</t>
        </is>
      </c>
      <c r="B93" t="inlineStr">
        <is>
          <t>aceite</t>
        </is>
      </c>
      <c r="C93">
        <f>INDEX(Insumos!$B$5:$B$36,MATCH(B93,Insumos!$A$5:$A$36,0))</f>
        <v/>
      </c>
      <c r="D93" s="7" t="n">
        <v>0.015</v>
      </c>
      <c r="E93">
        <f>INDEX(Insumos!$I$5:$I$36,MATCH(B93,Insumos!$A$5:$A$36,0))</f>
        <v/>
      </c>
      <c r="F93" s="9">
        <f>INDEX(Insumos!$K$5:$K$36,MATCH(B93,Insumos!$A$5:$A$36,0))</f>
        <v/>
      </c>
      <c r="G93" s="9">
        <f>D93*F93</f>
        <v/>
      </c>
      <c r="H93" t="n">
        <v>1</v>
      </c>
      <c r="I93" s="9">
        <f>G93*(1+H93*Insumos!$L$2)</f>
        <v/>
      </c>
    </row>
    <row r="94">
      <c r="A94" t="inlineStr">
        <is>
          <t>P09</t>
        </is>
      </c>
      <c r="B94" t="inlineStr">
        <is>
          <t>barbacoa</t>
        </is>
      </c>
      <c r="C94">
        <f>INDEX(Insumos!$B$5:$B$36,MATCH(B94,Insumos!$A$5:$A$36,0))</f>
        <v/>
      </c>
      <c r="D94" s="7" t="n">
        <v>0.025</v>
      </c>
      <c r="E94">
        <f>INDEX(Insumos!$I$5:$I$36,MATCH(B94,Insumos!$A$5:$A$36,0))</f>
        <v/>
      </c>
      <c r="F94" s="9">
        <f>INDEX(Insumos!$K$5:$K$36,MATCH(B94,Insumos!$A$5:$A$36,0))</f>
        <v/>
      </c>
      <c r="G94" s="9">
        <f>D94*F94</f>
        <v/>
      </c>
      <c r="H94" t="n">
        <v>1</v>
      </c>
      <c r="I94" s="9">
        <f>G94*(1+H94*Insumos!$L$2)</f>
        <v/>
      </c>
    </row>
    <row r="95">
      <c r="A95" t="inlineStr">
        <is>
          <t>P09</t>
        </is>
      </c>
      <c r="B95" t="inlineStr">
        <is>
          <t>barqueta</t>
        </is>
      </c>
      <c r="C95">
        <f>INDEX(Insumos!$B$5:$B$36,MATCH(B95,Insumos!$A$5:$A$36,0))</f>
        <v/>
      </c>
      <c r="D95" s="7" t="n">
        <v>1</v>
      </c>
      <c r="E95">
        <f>INDEX(Insumos!$I$5:$I$36,MATCH(B95,Insumos!$A$5:$A$36,0))</f>
        <v/>
      </c>
      <c r="F95" s="9">
        <f>INDEX(Insumos!$K$5:$K$36,MATCH(B95,Insumos!$A$5:$A$36,0))</f>
        <v/>
      </c>
      <c r="G95" s="9">
        <f>D95*F95</f>
        <v/>
      </c>
      <c r="H95" t="n">
        <v>0</v>
      </c>
      <c r="I95" s="9">
        <f>G95*(1+H95*Insumos!$L$2)</f>
        <v/>
      </c>
    </row>
    <row r="96">
      <c r="C96" s="3" t="inlineStr">
        <is>
          <t>Coste total por ración</t>
        </is>
      </c>
      <c r="I96" s="10">
        <f>SUM(I92:I95)</f>
        <v/>
      </c>
    </row>
    <row r="98">
      <c r="A98" s="3" t="inlineStr">
        <is>
          <t>P10 · Refresco de cola 33 cl</t>
        </is>
      </c>
    </row>
    <row r="99">
      <c r="A99" t="inlineStr">
        <is>
          <t>P10</t>
        </is>
      </c>
      <c r="B99" t="inlineStr">
        <is>
          <t>cocacola</t>
        </is>
      </c>
      <c r="C99">
        <f>INDEX(Insumos!$B$5:$B$36,MATCH(B99,Insumos!$A$5:$A$36,0))</f>
        <v/>
      </c>
      <c r="D99" s="7" t="n">
        <v>1</v>
      </c>
      <c r="E99">
        <f>INDEX(Insumos!$I$5:$I$36,MATCH(B99,Insumos!$A$5:$A$36,0))</f>
        <v/>
      </c>
      <c r="F99" s="9">
        <f>INDEX(Insumos!$K$5:$K$36,MATCH(B99,Insumos!$A$5:$A$36,0))</f>
        <v/>
      </c>
      <c r="G99" s="9">
        <f>D99*F99</f>
        <v/>
      </c>
      <c r="H99" t="n">
        <v>0</v>
      </c>
      <c r="I99" s="9">
        <f>G99*(1+H99*Insumos!$L$2)</f>
        <v/>
      </c>
    </row>
    <row r="100">
      <c r="C100" s="3" t="inlineStr">
        <is>
          <t>Coste total por ración</t>
        </is>
      </c>
      <c r="I100" s="10">
        <f>SUM(I99:I99)</f>
        <v/>
      </c>
    </row>
    <row r="102">
      <c r="A102" s="3" t="inlineStr">
        <is>
          <t>P11 · Agua mineral 50 cl</t>
        </is>
      </c>
    </row>
    <row r="103">
      <c r="A103" t="inlineStr">
        <is>
          <t>P11</t>
        </is>
      </c>
      <c r="B103" t="inlineStr">
        <is>
          <t>agua</t>
        </is>
      </c>
      <c r="C103">
        <f>INDEX(Insumos!$B$5:$B$36,MATCH(B103,Insumos!$A$5:$A$36,0))</f>
        <v/>
      </c>
      <c r="D103" s="7" t="n">
        <v>1</v>
      </c>
      <c r="E103">
        <f>INDEX(Insumos!$I$5:$I$36,MATCH(B103,Insumos!$A$5:$A$36,0))</f>
        <v/>
      </c>
      <c r="F103" s="9">
        <f>INDEX(Insumos!$K$5:$K$36,MATCH(B103,Insumos!$A$5:$A$36,0))</f>
        <v/>
      </c>
      <c r="G103" s="9">
        <f>D103*F103</f>
        <v/>
      </c>
      <c r="H103" t="n">
        <v>0</v>
      </c>
      <c r="I103" s="9">
        <f>G103*(1+H103*Insumos!$L$2)</f>
        <v/>
      </c>
    </row>
    <row r="104">
      <c r="C104" s="3" t="inlineStr">
        <is>
          <t>Coste total por ración</t>
        </is>
      </c>
      <c r="I104" s="10">
        <f>SUM(I103:I103)</f>
        <v/>
      </c>
    </row>
    <row r="106">
      <c r="A106" s="3" t="inlineStr">
        <is>
          <t>P12 · Tarta de queso</t>
        </is>
      </c>
    </row>
    <row r="107">
      <c r="A107" t="inlineStr">
        <is>
          <t>P12</t>
        </is>
      </c>
      <c r="B107" t="inlineStr">
        <is>
          <t>tarta</t>
        </is>
      </c>
      <c r="C107">
        <f>INDEX(Insumos!$B$5:$B$36,MATCH(B107,Insumos!$A$5:$A$36,0))</f>
        <v/>
      </c>
      <c r="D107" s="7" t="n">
        <v>0.11</v>
      </c>
      <c r="E107">
        <f>INDEX(Insumos!$I$5:$I$36,MATCH(B107,Insumos!$A$5:$A$36,0))</f>
        <v/>
      </c>
      <c r="F107" s="9">
        <f>INDEX(Insumos!$K$5:$K$36,MATCH(B107,Insumos!$A$5:$A$36,0))</f>
        <v/>
      </c>
      <c r="G107" s="9">
        <f>D107*F107</f>
        <v/>
      </c>
      <c r="H107" t="n">
        <v>1</v>
      </c>
      <c r="I107" s="9">
        <f>G107*(1+H107*Insumos!$L$2)</f>
        <v/>
      </c>
    </row>
    <row r="108">
      <c r="A108" t="inlineStr">
        <is>
          <t>P12</t>
        </is>
      </c>
      <c r="B108" t="inlineStr">
        <is>
          <t>kit</t>
        </is>
      </c>
      <c r="C108">
        <f>INDEX(Insumos!$B$5:$B$36,MATCH(B108,Insumos!$A$5:$A$36,0))</f>
        <v/>
      </c>
      <c r="D108" s="7" t="n">
        <v>1</v>
      </c>
      <c r="E108">
        <f>INDEX(Insumos!$I$5:$I$36,MATCH(B108,Insumos!$A$5:$A$36,0))</f>
        <v/>
      </c>
      <c r="F108" s="9">
        <f>INDEX(Insumos!$K$5:$K$36,MATCH(B108,Insumos!$A$5:$A$36,0))</f>
        <v/>
      </c>
      <c r="G108" s="9">
        <f>D108*F108</f>
        <v/>
      </c>
      <c r="H108" t="n">
        <v>0</v>
      </c>
      <c r="I108" s="9">
        <f>G108*(1+H108*Insumos!$L$2)</f>
        <v/>
      </c>
    </row>
    <row r="109">
      <c r="C109" s="3" t="inlineStr">
        <is>
          <t>Coste total por ración</t>
        </is>
      </c>
      <c r="I109" s="10">
        <f>SUM(I107:I108)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selection activeCell="A1" sqref="A1"/>
    </sheetView>
  </sheetViews>
  <sheetFormatPr baseColWidth="8" defaultRowHeight="15"/>
  <cols>
    <col width="6" customWidth="1" min="1" max="1"/>
    <col width="26" customWidth="1" min="2" max="2"/>
    <col width="18" customWidth="1" min="3" max="3"/>
    <col width="22" customWidth="1" min="4" max="4"/>
    <col width="12" customWidth="1" min="5" max="5"/>
    <col width="12" customWidth="1" min="6" max="6"/>
    <col width="12" customWidth="1" min="7" max="7"/>
    <col width="12" customWidth="1" min="8" max="8"/>
    <col width="10" customWidth="1" min="9" max="9"/>
    <col width="16" customWidth="1" min="10" max="10"/>
    <col width="14" customWidth="1" min="11" max="11"/>
    <col width="14" customWidth="1" min="12" max="12"/>
  </cols>
  <sheetData>
    <row r="1">
      <c r="A1" t="inlineStr">
        <is>
          <t>IVA de venta (restauración)</t>
        </is>
      </c>
      <c r="B1" s="4" t="n">
        <v>0.1</v>
      </c>
    </row>
    <row r="3">
      <c r="A3" s="5" t="inlineStr">
        <is>
          <t>ID</t>
        </is>
      </c>
      <c r="B3" s="5" t="inlineStr">
        <is>
          <t>Producto</t>
        </is>
      </c>
      <c r="C3" s="5" t="inlineStr">
        <is>
          <t>Categoría</t>
        </is>
      </c>
      <c r="D3" s="5" t="inlineStr">
        <is>
          <t>Dieta</t>
        </is>
      </c>
      <c r="E3" s="5" t="inlineStr">
        <is>
          <t>PVP con IVA (€)</t>
        </is>
      </c>
      <c r="F3" s="5" t="inlineStr">
        <is>
          <t>PVP sin IVA (€)</t>
        </is>
      </c>
      <c r="G3" s="5" t="inlineStr">
        <is>
          <t>Coste ración (€)</t>
        </is>
      </c>
      <c r="H3" s="5" t="inlineStr">
        <is>
          <t>Margen bruto (€)</t>
        </is>
      </c>
      <c r="I3" s="5" t="inlineStr">
        <is>
          <t>Food cost %</t>
        </is>
      </c>
      <c r="J3" s="5" t="inlineStr">
        <is>
          <t>Unidades por 100 pedidos (mezcla supuesta)</t>
        </is>
      </c>
      <c r="K3" s="5" t="inlineStr">
        <is>
          <t>Venta sin IVA por 100 pedidos</t>
        </is>
      </c>
      <c r="L3" s="5" t="inlineStr">
        <is>
          <t>Coste por 100 pedidos</t>
        </is>
      </c>
    </row>
    <row r="4">
      <c r="A4" t="inlineStr">
        <is>
          <t>P01</t>
        </is>
      </c>
      <c r="B4" t="inlineStr">
        <is>
          <t>Smash Doble Clásica</t>
        </is>
      </c>
      <c r="C4" t="inlineStr">
        <is>
          <t>Burgers de carne</t>
        </is>
      </c>
      <c r="D4" t="inlineStr">
        <is>
          <t>Carne</t>
        </is>
      </c>
      <c r="E4" s="6" t="n">
        <v>12.5</v>
      </c>
      <c r="F4" s="8">
        <f>E4/(1+$B$1)</f>
        <v/>
      </c>
      <c r="G4" s="8">
        <f>Escandallos!I12</f>
        <v/>
      </c>
      <c r="H4" s="8">
        <f>F4-G4</f>
        <v/>
      </c>
      <c r="I4" s="11">
        <f>G4/F4</f>
        <v/>
      </c>
      <c r="J4" s="7" t="n">
        <v>22</v>
      </c>
      <c r="K4" s="8">
        <f>F4*J4</f>
        <v/>
      </c>
      <c r="L4" s="8">
        <f>G4*J4</f>
        <v/>
      </c>
    </row>
    <row r="5">
      <c r="A5" t="inlineStr">
        <is>
          <t>P02</t>
        </is>
      </c>
      <c r="B5" t="inlineStr">
        <is>
          <t>Smash Bacon BBQ</t>
        </is>
      </c>
      <c r="C5" t="inlineStr">
        <is>
          <t>Burgers de carne</t>
        </is>
      </c>
      <c r="D5" t="inlineStr">
        <is>
          <t>Carne</t>
        </is>
      </c>
      <c r="E5" s="6" t="n">
        <v>13.5</v>
      </c>
      <c r="F5" s="8">
        <f>E5/(1+$B$1)</f>
        <v/>
      </c>
      <c r="G5" s="8">
        <f>Escandallos!I24</f>
        <v/>
      </c>
      <c r="H5" s="8">
        <f>F5-G5</f>
        <v/>
      </c>
      <c r="I5" s="11">
        <f>G5/F5</f>
        <v/>
      </c>
      <c r="J5" s="7" t="n">
        <v>14</v>
      </c>
      <c r="K5" s="8">
        <f>F5*J5</f>
        <v/>
      </c>
      <c r="L5" s="8">
        <f>G5*J5</f>
        <v/>
      </c>
    </row>
    <row r="6">
      <c r="A6" t="inlineStr">
        <is>
          <t>P03</t>
        </is>
      </c>
      <c r="B6" t="inlineStr">
        <is>
          <t>Smash Picante</t>
        </is>
      </c>
      <c r="C6" t="inlineStr">
        <is>
          <t>Burgers de carne</t>
        </is>
      </c>
      <c r="D6" t="inlineStr">
        <is>
          <t>Carne</t>
        </is>
      </c>
      <c r="E6" s="6" t="n">
        <v>13</v>
      </c>
      <c r="F6" s="8">
        <f>E6/(1+$B$1)</f>
        <v/>
      </c>
      <c r="G6" s="8">
        <f>Escandallos!I36</f>
        <v/>
      </c>
      <c r="H6" s="8">
        <f>F6-G6</f>
        <v/>
      </c>
      <c r="I6" s="11">
        <f>G6/F6</f>
        <v/>
      </c>
      <c r="J6" s="7" t="n">
        <v>8</v>
      </c>
      <c r="K6" s="8">
        <f>F6*J6</f>
        <v/>
      </c>
      <c r="L6" s="8">
        <f>G6*J6</f>
        <v/>
      </c>
    </row>
    <row r="7">
      <c r="A7" t="inlineStr">
        <is>
          <t>P04</t>
        </is>
      </c>
      <c r="B7" t="inlineStr">
        <is>
          <t>Smash Sin Gluten</t>
        </is>
      </c>
      <c r="C7" t="inlineStr">
        <is>
          <t>Burgers de carne</t>
        </is>
      </c>
      <c r="D7" t="inlineStr">
        <is>
          <t>Carne · sin gluten</t>
        </is>
      </c>
      <c r="E7" s="6" t="n">
        <v>13.5</v>
      </c>
      <c r="F7" s="8">
        <f>E7/(1+$B$1)</f>
        <v/>
      </c>
      <c r="G7" s="8">
        <f>Escandallos!I48</f>
        <v/>
      </c>
      <c r="H7" s="8">
        <f>F7-G7</f>
        <v/>
      </c>
      <c r="I7" s="11">
        <f>G7/F7</f>
        <v/>
      </c>
      <c r="J7" s="7" t="n">
        <v>4</v>
      </c>
      <c r="K7" s="8">
        <f>F7*J7</f>
        <v/>
      </c>
      <c r="L7" s="8">
        <f>G7*J7</f>
        <v/>
      </c>
    </row>
    <row r="8">
      <c r="A8" t="inlineStr">
        <is>
          <t>P05</t>
        </is>
      </c>
      <c r="B8" t="inlineStr">
        <is>
          <t>Heura Clásica</t>
        </is>
      </c>
      <c r="C8" t="inlineStr">
        <is>
          <t>Burgers veganas</t>
        </is>
      </c>
      <c r="D8" t="inlineStr">
        <is>
          <t>Vegana</t>
        </is>
      </c>
      <c r="E8" s="6" t="n">
        <v>11.5</v>
      </c>
      <c r="F8" s="8">
        <f>E8/(1+$B$1)</f>
        <v/>
      </c>
      <c r="G8" s="8">
        <f>Escandallos!I61</f>
        <v/>
      </c>
      <c r="H8" s="8">
        <f>F8-G8</f>
        <v/>
      </c>
      <c r="I8" s="11">
        <f>G8/F8</f>
        <v/>
      </c>
      <c r="J8" s="7" t="n">
        <v>12</v>
      </c>
      <c r="K8" s="8">
        <f>F8*J8</f>
        <v/>
      </c>
      <c r="L8" s="8">
        <f>G8*J8</f>
        <v/>
      </c>
    </row>
    <row r="9">
      <c r="A9" t="inlineStr">
        <is>
          <t>P06</t>
        </is>
      </c>
      <c r="B9" t="inlineStr">
        <is>
          <t>Heura Aguacate</t>
        </is>
      </c>
      <c r="C9" t="inlineStr">
        <is>
          <t>Burgers veganas</t>
        </is>
      </c>
      <c r="D9" t="inlineStr">
        <is>
          <t>Vegana</t>
        </is>
      </c>
      <c r="E9" s="6" t="n">
        <v>12.5</v>
      </c>
      <c r="F9" s="8">
        <f>E9/(1+$B$1)</f>
        <v/>
      </c>
      <c r="G9" s="8">
        <f>Escandallos!I73</f>
        <v/>
      </c>
      <c r="H9" s="8">
        <f>F9-G9</f>
        <v/>
      </c>
      <c r="I9" s="11">
        <f>G9/F9</f>
        <v/>
      </c>
      <c r="J9" s="7" t="n">
        <v>6</v>
      </c>
      <c r="K9" s="8">
        <f>F9*J9</f>
        <v/>
      </c>
      <c r="L9" s="8">
        <f>G9*J9</f>
        <v/>
      </c>
    </row>
    <row r="10">
      <c r="A10" t="inlineStr">
        <is>
          <t>P07</t>
        </is>
      </c>
      <c r="B10" t="inlineStr">
        <is>
          <t>Patatas fritas</t>
        </is>
      </c>
      <c r="C10" t="inlineStr">
        <is>
          <t>Entrantes</t>
        </is>
      </c>
      <c r="D10" t="inlineStr">
        <is>
          <t>Vegana</t>
        </is>
      </c>
      <c r="E10" s="6" t="n">
        <v>4.5</v>
      </c>
      <c r="F10" s="8">
        <f>E10/(1+$B$1)</f>
        <v/>
      </c>
      <c r="G10" s="8">
        <f>Escandallos!I81</f>
        <v/>
      </c>
      <c r="H10" s="8">
        <f>F10-G10</f>
        <v/>
      </c>
      <c r="I10" s="11">
        <f>G10/F10</f>
        <v/>
      </c>
      <c r="J10" s="7" t="n">
        <v>40</v>
      </c>
      <c r="K10" s="8">
        <f>F10*J10</f>
        <v/>
      </c>
      <c r="L10" s="8">
        <f>G10*J10</f>
        <v/>
      </c>
    </row>
    <row r="11">
      <c r="A11" t="inlineStr">
        <is>
          <t>P08</t>
        </is>
      </c>
      <c r="B11" t="inlineStr">
        <is>
          <t>Bastones de boniato</t>
        </is>
      </c>
      <c r="C11" t="inlineStr">
        <is>
          <t>Entrantes</t>
        </is>
      </c>
      <c r="D11" t="inlineStr">
        <is>
          <t>Vegana</t>
        </is>
      </c>
      <c r="E11" s="6" t="n">
        <v>5.5</v>
      </c>
      <c r="F11" s="8">
        <f>E11/(1+$B$1)</f>
        <v/>
      </c>
      <c r="G11" s="8">
        <f>Escandallos!I89</f>
        <v/>
      </c>
      <c r="H11" s="8">
        <f>F11-G11</f>
        <v/>
      </c>
      <c r="I11" s="11">
        <f>G11/F11</f>
        <v/>
      </c>
      <c r="J11" s="7" t="n">
        <v>12</v>
      </c>
      <c r="K11" s="8">
        <f>F11*J11</f>
        <v/>
      </c>
      <c r="L11" s="8">
        <f>G11*J11</f>
        <v/>
      </c>
    </row>
    <row r="12">
      <c r="A12" t="inlineStr">
        <is>
          <t>P09</t>
        </is>
      </c>
      <c r="B12" t="inlineStr">
        <is>
          <t>Nuggets vegetales</t>
        </is>
      </c>
      <c r="C12" t="inlineStr">
        <is>
          <t>Entrantes</t>
        </is>
      </c>
      <c r="D12" t="inlineStr">
        <is>
          <t>Vegetariana (verificar ficha)</t>
        </is>
      </c>
      <c r="E12" s="6" t="n">
        <v>6.5</v>
      </c>
      <c r="F12" s="8">
        <f>E12/(1+$B$1)</f>
        <v/>
      </c>
      <c r="G12" s="8">
        <f>Escandallos!I96</f>
        <v/>
      </c>
      <c r="H12" s="8">
        <f>F12-G12</f>
        <v/>
      </c>
      <c r="I12" s="11">
        <f>G12/F12</f>
        <v/>
      </c>
      <c r="J12" s="7" t="n">
        <v>8</v>
      </c>
      <c r="K12" s="8">
        <f>F12*J12</f>
        <v/>
      </c>
      <c r="L12" s="8">
        <f>G12*J12</f>
        <v/>
      </c>
    </row>
    <row r="13">
      <c r="A13" t="inlineStr">
        <is>
          <t>P10</t>
        </is>
      </c>
      <c r="B13" t="inlineStr">
        <is>
          <t>Refresco de cola 33 cl</t>
        </is>
      </c>
      <c r="C13" t="inlineStr">
        <is>
          <t>Bebidas</t>
        </is>
      </c>
      <c r="D13" t="inlineStr">
        <is>
          <t>—</t>
        </is>
      </c>
      <c r="E13" s="6" t="n">
        <v>3</v>
      </c>
      <c r="F13" s="8">
        <f>E13/(1+$B$1)</f>
        <v/>
      </c>
      <c r="G13" s="8">
        <f>Escandallos!I100</f>
        <v/>
      </c>
      <c r="H13" s="8">
        <f>F13-G13</f>
        <v/>
      </c>
      <c r="I13" s="11">
        <f>G13/F13</f>
        <v/>
      </c>
      <c r="J13" s="7" t="n">
        <v>45</v>
      </c>
      <c r="K13" s="8">
        <f>F13*J13</f>
        <v/>
      </c>
      <c r="L13" s="8">
        <f>G13*J13</f>
        <v/>
      </c>
    </row>
    <row r="14">
      <c r="A14" t="inlineStr">
        <is>
          <t>P11</t>
        </is>
      </c>
      <c r="B14" t="inlineStr">
        <is>
          <t>Agua mineral 50 cl</t>
        </is>
      </c>
      <c r="C14" t="inlineStr">
        <is>
          <t>Bebidas</t>
        </is>
      </c>
      <c r="D14" t="inlineStr">
        <is>
          <t>—</t>
        </is>
      </c>
      <c r="E14" s="6" t="n">
        <v>2</v>
      </c>
      <c r="F14" s="8">
        <f>E14/(1+$B$1)</f>
        <v/>
      </c>
      <c r="G14" s="8">
        <f>Escandallos!I104</f>
        <v/>
      </c>
      <c r="H14" s="8">
        <f>F14-G14</f>
        <v/>
      </c>
      <c r="I14" s="11">
        <f>G14/F14</f>
        <v/>
      </c>
      <c r="J14" s="7" t="n">
        <v>30</v>
      </c>
      <c r="K14" s="8">
        <f>F14*J14</f>
        <v/>
      </c>
      <c r="L14" s="8">
        <f>G14*J14</f>
        <v/>
      </c>
    </row>
    <row r="15">
      <c r="A15" t="inlineStr">
        <is>
          <t>P12</t>
        </is>
      </c>
      <c r="B15" t="inlineStr">
        <is>
          <t>Tarta de queso</t>
        </is>
      </c>
      <c r="C15" t="inlineStr">
        <is>
          <t>Postres</t>
        </is>
      </c>
      <c r="D15" t="inlineStr">
        <is>
          <t>Vegetariana</t>
        </is>
      </c>
      <c r="E15" s="6" t="n">
        <v>5</v>
      </c>
      <c r="F15" s="8">
        <f>E15/(1+$B$1)</f>
        <v/>
      </c>
      <c r="G15" s="8">
        <f>Escandallos!I109</f>
        <v/>
      </c>
      <c r="H15" s="8">
        <f>F15-G15</f>
        <v/>
      </c>
      <c r="I15" s="11">
        <f>G15/F15</f>
        <v/>
      </c>
      <c r="J15" s="7" t="n">
        <v>6</v>
      </c>
      <c r="K15" s="8">
        <f>F15*J15</f>
        <v/>
      </c>
      <c r="L15" s="8">
        <f>G15*J15</f>
        <v/>
      </c>
    </row>
    <row r="17">
      <c r="B17" s="3" t="inlineStr">
        <is>
          <t>Food cost medio simple</t>
        </is>
      </c>
      <c r="I17" s="11">
        <f>AVERAGE(I4:I15)</f>
        <v/>
      </c>
    </row>
    <row r="18">
      <c r="B18" s="3" t="inlineStr">
        <is>
          <t>Food cost ponderado por mezcla</t>
        </is>
      </c>
      <c r="I18" s="11">
        <f>SUM(L4:L15)/SUM(K4:K15)</f>
        <v/>
      </c>
    </row>
    <row r="19">
      <c r="B19" s="3" t="inlineStr">
        <is>
          <t>Ticket medio por pedido sin IVA</t>
        </is>
      </c>
      <c r="I19" s="8">
        <f>SUM(K4:K15)/100</f>
        <v/>
      </c>
    </row>
    <row r="20">
      <c r="B20" s="3" t="inlineStr">
        <is>
          <t>Ticket medio por pedido con IVA</t>
        </is>
      </c>
      <c r="I20" s="8">
        <f>SUMPRODUCT(E4:E15,J4:J15)/100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1"/>
  <sheetViews>
    <sheetView workbookViewId="0">
      <selection activeCell="A1" sqref="A1"/>
    </sheetView>
  </sheetViews>
  <sheetFormatPr baseColWidth="8" defaultRowHeight="15"/>
  <cols>
    <col width="90" customWidth="1" min="1" max="1"/>
    <col width="14" customWidth="1" min="2" max="2"/>
    <col width="26" customWidth="1" min="3" max="3"/>
    <col width="80" customWidth="1" min="4" max="4"/>
  </cols>
  <sheetData>
    <row r="1">
      <c r="A1" s="5" t="inlineStr">
        <is>
          <t>Inversión inicial (sin IVA)</t>
        </is>
      </c>
      <c r="B1" s="5" t="inlineStr">
        <is>
          <t>Importe (€)</t>
        </is>
      </c>
      <c r="C1" s="5" t="inlineStr">
        <is>
          <t>Tipo de dato</t>
        </is>
      </c>
      <c r="D1" s="5" t="inlineStr">
        <is>
          <t>Fuente</t>
        </is>
      </c>
    </row>
    <row r="2">
      <c r="A2" t="inlineStr">
        <is>
          <t>Remolque food truck 4×2 m homologado y equipado (plancha 1 m, freidora 12 l, mesa fría), anuncio real</t>
        </is>
      </c>
      <c r="B2" s="12" t="n">
        <v>20000</v>
      </c>
      <c r="C2" t="inlineStr">
        <is>
          <t>Dato publicado (venta entre particulares, sin IVA)</t>
        </is>
      </c>
      <c r="D2" t="inlineStr">
        <is>
          <t>https://foodtruckya.com/es/venta/foodtruck-4x2-homologada-equipada</t>
        </is>
      </c>
    </row>
    <row r="3">
      <c r="A3" t="inlineStr">
        <is>
          <t>Generador inverter 3,1 kW (Hyundai HY3000SEI, 1.113,20 € IVA incl.)</t>
        </is>
      </c>
      <c r="B3" s="12" t="n">
        <v>920</v>
      </c>
      <c r="C3" t="inlineStr">
        <is>
          <t>Dato publicado, convertido a base imponible</t>
        </is>
      </c>
      <c r="D3" t="inlineStr">
        <is>
          <t>https://suministrosdelsol.com/es/generadores-electricos/443-generador-electrico-hyundai-inverter-2800w.html</t>
        </is>
      </c>
    </row>
    <row r="4">
      <c r="A4" t="inlineStr">
        <is>
          <t>Licencias, permisos, boletines y trámites iniciales (rango orientativo 500–2.000 €)</t>
        </is>
      </c>
      <c r="B4" s="12" t="n">
        <v>1250</v>
      </c>
      <c r="C4" t="inlineStr">
        <is>
          <t>Punto medio de un rango publicado</t>
        </is>
      </c>
      <c r="D4" t="inlineStr">
        <is>
          <t>https://remolquesfoodtruck.com/cuanto-cuesta-food-truck-espana/</t>
        </is>
      </c>
    </row>
    <row r="5">
      <c r="A5" t="inlineStr">
        <is>
          <t>Seguro de responsabilidad civil, primer año (300.000 € / 150.000 €)</t>
        </is>
      </c>
      <c r="B5" s="12" t="n">
        <v>199</v>
      </c>
      <c r="C5" t="inlineStr">
        <is>
          <t>Dato publicado</t>
        </is>
      </c>
      <c r="D5" t="inlineStr">
        <is>
          <t>https://www.segurartic.com/seguros-para-food-truck/</t>
        </is>
      </c>
    </row>
    <row r="6">
      <c r="A6" t="inlineStr">
        <is>
          <t>Rotulación, identidad visual y uniformes</t>
        </is>
      </c>
      <c r="B6" s="12" t="n">
        <v>1500</v>
      </c>
      <c r="C6" t="inlineStr">
        <is>
          <t>Supuesto</t>
        </is>
      </c>
      <c r="D6" t="inlineStr"/>
    </row>
    <row r="7">
      <c r="A7" t="inlineStr">
        <is>
          <t>Menaje, utensilios, extintores, carpa y mobiliario de servicio</t>
        </is>
      </c>
      <c r="B7" s="12" t="n">
        <v>1200</v>
      </c>
      <c r="C7" t="inlineStr">
        <is>
          <t>Supuesto</t>
        </is>
      </c>
      <c r="D7" t="inlineStr"/>
    </row>
    <row r="8">
      <c r="A8" t="inlineStr">
        <is>
          <t>TPV, datáfono y tablet de comandas</t>
        </is>
      </c>
      <c r="B8" s="12" t="n">
        <v>600</v>
      </c>
      <c r="C8" t="inlineStr">
        <is>
          <t>Supuesto</t>
        </is>
      </c>
      <c r="D8" t="inlineStr"/>
    </row>
    <row r="9">
      <c r="A9" t="inlineStr">
        <is>
          <t>Stock inicial de producto y envases</t>
        </is>
      </c>
      <c r="B9" s="12" t="n">
        <v>1500</v>
      </c>
      <c r="C9" t="inlineStr">
        <is>
          <t>Supuesto</t>
        </is>
      </c>
      <c r="D9" t="inlineStr"/>
    </row>
    <row r="10">
      <c r="A10" t="inlineStr">
        <is>
          <t>Fondo de maniobra (cánones y fianzas anticipados)</t>
        </is>
      </c>
      <c r="B10" s="12" t="n">
        <v>3000</v>
      </c>
      <c r="C10" t="inlineStr">
        <is>
          <t>Supuesto</t>
        </is>
      </c>
      <c r="D10" t="inlineStr"/>
    </row>
    <row r="11">
      <c r="A11" s="3" t="inlineStr">
        <is>
          <t>TOTAL INVERSIÓN</t>
        </is>
      </c>
      <c r="B11" s="13">
        <f>SUM(B2:B10)</f>
        <v/>
      </c>
    </row>
    <row r="13">
      <c r="A13" s="5" t="inlineStr">
        <is>
          <t>Costes fijos anuales (sin IVA)</t>
        </is>
      </c>
      <c r="B13" s="5" t="inlineStr">
        <is>
          <t>Importe (€)</t>
        </is>
      </c>
      <c r="C13" s="5" t="inlineStr">
        <is>
          <t>Tipo de dato</t>
        </is>
      </c>
      <c r="D13" s="5" t="inlineStr">
        <is>
          <t>Fuente</t>
        </is>
      </c>
    </row>
    <row r="14">
      <c r="A14" t="inlineStr">
        <is>
          <t>Cuota de autónomo, tarifa plana 2026 (80 €/mes)</t>
        </is>
      </c>
      <c r="B14" s="12" t="n">
        <v>960</v>
      </c>
      <c r="C14" t="inlineStr">
        <is>
          <t>Dato publicado (primer año)</t>
        </is>
      </c>
      <c r="D14" t="inlineStr">
        <is>
          <t>https://www.calculabien.es/cuota-autonomos-2026-tramos/</t>
        </is>
      </c>
    </row>
    <row r="15">
      <c r="A15" t="inlineStr">
        <is>
          <t>Seguro de responsabilidad civil</t>
        </is>
      </c>
      <c r="B15" s="12" t="n">
        <v>199</v>
      </c>
      <c r="C15" t="inlineStr">
        <is>
          <t>Dato publicado</t>
        </is>
      </c>
      <c r="D15" t="inlineStr">
        <is>
          <t>https://www.segurartic.com/seguros-para-food-truck/</t>
        </is>
      </c>
    </row>
    <row r="16">
      <c r="A16" t="inlineStr">
        <is>
          <t>Gestoría y contabilidad (80 €/mes)</t>
        </is>
      </c>
      <c r="B16" s="12" t="n">
        <v>960</v>
      </c>
      <c r="C16" t="inlineStr">
        <is>
          <t>Supuesto</t>
        </is>
      </c>
      <c r="D16" t="inlineStr"/>
    </row>
    <row r="17">
      <c r="A17" t="inlineStr">
        <is>
          <t>Guarda del remolque (100 €/mes)</t>
        </is>
      </c>
      <c r="B17" s="12" t="n">
        <v>1200</v>
      </c>
      <c r="C17" t="inlineStr">
        <is>
          <t>Supuesto</t>
        </is>
      </c>
      <c r="D17" t="inlineStr"/>
    </row>
    <row r="18">
      <c r="A18" t="inlineStr">
        <is>
          <t>Mantenimiento, revisión de gas y eléctrica, neumáticos</t>
        </is>
      </c>
      <c r="B18" s="12" t="n">
        <v>600</v>
      </c>
      <c r="C18" t="inlineStr">
        <is>
          <t>Supuesto</t>
        </is>
      </c>
      <c r="D18" t="inlineStr"/>
    </row>
    <row r="19">
      <c r="A19" t="inlineStr">
        <is>
          <t>Marketing digital y fotografía</t>
        </is>
      </c>
      <c r="B19" s="12" t="n">
        <v>1200</v>
      </c>
      <c r="C19" t="inlineStr">
        <is>
          <t>Supuesto</t>
        </is>
      </c>
      <c r="D19" t="inlineStr"/>
    </row>
    <row r="20">
      <c r="A20" t="inlineStr">
        <is>
          <t>Amortización del equipo (20.920 € + 3.300 € de equipamiento menor y marca, a 6 años)</t>
        </is>
      </c>
      <c r="B20" s="12" t="n">
        <v>4037</v>
      </c>
      <c r="C20" t="inlineStr">
        <is>
          <t>Cálculo</t>
        </is>
      </c>
      <c r="D20" t="inlineStr"/>
    </row>
    <row r="21">
      <c r="A21" s="3" t="inlineStr">
        <is>
          <t>TOTAL FIJOS ANUALES</t>
        </is>
      </c>
      <c r="B21" s="13">
        <f>SUM(B14:B20)</f>
        <v/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37"/>
  <sheetViews>
    <sheetView workbookViewId="0">
      <selection activeCell="A1" sqref="A1"/>
    </sheetView>
  </sheetViews>
  <sheetFormatPr baseColWidth="8" defaultRowHeight="15"/>
  <cols>
    <col width="62" customWidth="1" min="1" max="1"/>
    <col width="16" customWidth="1" min="2" max="2"/>
    <col width="16" customWidth="1" min="3" max="3"/>
    <col width="16" customWidth="1" min="4" max="4"/>
    <col width="44" customWidth="1" min="5" max="5"/>
  </cols>
  <sheetData>
    <row r="1">
      <c r="A1" s="1" t="inlineStr">
        <is>
          <t>Modelo económico por escenarios (importes sin IVA). Celdas amarillas = supuestos editables.</t>
        </is>
      </c>
    </row>
    <row r="3">
      <c r="A3" s="5" t="inlineStr">
        <is>
          <t>Concepto</t>
        </is>
      </c>
      <c r="B3" s="5" t="inlineStr">
        <is>
          <t>Conservador</t>
        </is>
      </c>
      <c r="C3" s="5" t="inlineStr">
        <is>
          <t>Base</t>
        </is>
      </c>
      <c r="D3" s="5" t="inlineStr">
        <is>
          <t>Optimista</t>
        </is>
      </c>
      <c r="E3" s="5" t="inlineStr">
        <is>
          <t>Nota</t>
        </is>
      </c>
    </row>
    <row r="4">
      <c r="A4" t="inlineStr">
        <is>
          <t>Pedidos por día de evento</t>
        </is>
      </c>
      <c r="B4" s="7" t="n">
        <v>120</v>
      </c>
      <c r="C4" s="7" t="n">
        <v>180</v>
      </c>
      <c r="D4" s="7" t="n">
        <v>280</v>
      </c>
      <c r="E4" t="inlineStr">
        <is>
          <t>Supuesto</t>
        </is>
      </c>
    </row>
    <row r="5">
      <c r="A5" t="inlineStr">
        <is>
          <t>Días de evento al año</t>
        </is>
      </c>
      <c r="B5" s="7" t="n">
        <v>30</v>
      </c>
      <c r="C5" s="7" t="n">
        <v>45</v>
      </c>
      <c r="D5" s="7" t="n">
        <v>60</v>
      </c>
      <c r="E5" t="inlineStr">
        <is>
          <t>Supuesto</t>
        </is>
      </c>
    </row>
    <row r="6">
      <c r="A6" t="inlineStr">
        <is>
          <t>Canon del evento (% sobre venta)</t>
        </is>
      </c>
      <c r="B6" s="4" t="n">
        <v>0.3</v>
      </c>
      <c r="C6" s="4" t="n">
        <v>0.25</v>
      </c>
      <c r="D6" s="4" t="n">
        <v>0.2</v>
      </c>
      <c r="E6" t="inlineStr">
        <is>
          <t>Supuesto dentro de rangos publicados</t>
        </is>
      </c>
    </row>
    <row r="7">
      <c r="A7" t="inlineStr">
        <is>
          <t>Personas en servicio</t>
        </is>
      </c>
      <c r="B7" s="7" t="n">
        <v>2</v>
      </c>
      <c r="C7" s="7" t="n">
        <v>3</v>
      </c>
      <c r="D7" s="7" t="n">
        <v>4</v>
      </c>
      <c r="E7" t="inlineStr">
        <is>
          <t>Supuesto</t>
        </is>
      </c>
    </row>
    <row r="8">
      <c r="A8" t="inlineStr">
        <is>
          <t>Coste por persona y día (€)</t>
        </is>
      </c>
      <c r="B8" s="6" t="n">
        <v>130</v>
      </c>
      <c r="C8" s="6" t="n">
        <v>130</v>
      </c>
      <c r="D8" s="6" t="n">
        <v>130</v>
      </c>
      <c r="E8" t="inlineStr">
        <is>
          <t>Supuesto</t>
        </is>
      </c>
    </row>
    <row r="9">
      <c r="A9" t="inlineStr">
        <is>
          <t>Logística por día (€)</t>
        </is>
      </c>
      <c r="B9" s="6" t="n">
        <v>150</v>
      </c>
      <c r="C9" s="6" t="n">
        <v>150</v>
      </c>
      <c r="D9" s="6" t="n">
        <v>150</v>
      </c>
      <c r="E9" t="inlineStr">
        <is>
          <t>Supuesto</t>
        </is>
      </c>
    </row>
    <row r="10">
      <c r="A10" t="inlineStr">
        <is>
          <t>Energía y gas por día (€)</t>
        </is>
      </c>
      <c r="B10" s="6" t="n">
        <v>25</v>
      </c>
      <c r="C10" s="6" t="n">
        <v>25</v>
      </c>
      <c r="D10" s="6" t="n">
        <v>25</v>
      </c>
      <c r="E10" t="inlineStr">
        <is>
          <t>Supuesto</t>
        </is>
      </c>
    </row>
    <row r="11">
      <c r="A11" t="inlineStr">
        <is>
          <t>Comisión de cobro (%)</t>
        </is>
      </c>
      <c r="B11" s="4" t="n">
        <v>0.015</v>
      </c>
      <c r="C11" s="4" t="n">
        <v>0.015</v>
      </c>
      <c r="D11" s="4" t="n">
        <v>0.015</v>
      </c>
      <c r="E11" t="inlineStr">
        <is>
          <t>Supuesto</t>
        </is>
      </c>
    </row>
    <row r="12">
      <c r="A12" t="inlineStr">
        <is>
          <t>Ticket medio sin IVA (€)</t>
        </is>
      </c>
      <c r="B12" s="8">
        <f>Carta!$I$19</f>
        <v/>
      </c>
      <c r="C12" s="8">
        <f>Carta!$I$19</f>
        <v/>
      </c>
      <c r="D12" s="8">
        <f>Carta!$I$19</f>
        <v/>
      </c>
      <c r="E12" t="inlineStr">
        <is>
          <t>Hoja Carta</t>
        </is>
      </c>
    </row>
    <row r="13">
      <c r="A13" t="inlineStr">
        <is>
          <t>Food cost ponderado (%)</t>
        </is>
      </c>
      <c r="B13" s="11">
        <f>Carta!$I$18</f>
        <v/>
      </c>
      <c r="C13" s="11">
        <f>Carta!$I$18</f>
        <v/>
      </c>
      <c r="D13" s="11">
        <f>Carta!$I$18</f>
        <v/>
      </c>
      <c r="E13" t="inlineStr">
        <is>
          <t>Hoja Carta</t>
        </is>
      </c>
    </row>
    <row r="14">
      <c r="A14" t="inlineStr">
        <is>
          <t>Venta por día (€)</t>
        </is>
      </c>
      <c r="B14" s="8">
        <f>B4*B12</f>
        <v/>
      </c>
      <c r="C14" s="8">
        <f>C4*C12</f>
        <v/>
      </c>
      <c r="D14" s="8">
        <f>D4*D12</f>
        <v/>
      </c>
      <c r="E14" t="inlineStr"/>
    </row>
    <row r="15">
      <c r="A15" t="inlineStr">
        <is>
          <t>Coste de materia prima por día (€)</t>
        </is>
      </c>
      <c r="B15" s="8">
        <f>B14*B13</f>
        <v/>
      </c>
      <c r="C15" s="8">
        <f>C14*C13</f>
        <v/>
      </c>
      <c r="D15" s="8">
        <f>D14*D13</f>
        <v/>
      </c>
      <c r="E15" t="inlineStr"/>
    </row>
    <row r="16">
      <c r="A16" t="inlineStr">
        <is>
          <t>Canon por día (€)</t>
        </is>
      </c>
      <c r="B16" s="8">
        <f>B14*B6</f>
        <v/>
      </c>
      <c r="C16" s="8">
        <f>C14*C6</f>
        <v/>
      </c>
      <c r="D16" s="8">
        <f>D14*D6</f>
        <v/>
      </c>
      <c r="E16" t="inlineStr"/>
    </row>
    <row r="17">
      <c r="A17" t="inlineStr">
        <is>
          <t>Comisión de cobro por día (€)</t>
        </is>
      </c>
      <c r="B17" s="8">
        <f>B14*B11</f>
        <v/>
      </c>
      <c r="C17" s="8">
        <f>C14*C11</f>
        <v/>
      </c>
      <c r="D17" s="8">
        <f>D14*D11</f>
        <v/>
      </c>
      <c r="E17" t="inlineStr"/>
    </row>
    <row r="18">
      <c r="A18" t="inlineStr">
        <is>
          <t>Personal por día (€)</t>
        </is>
      </c>
      <c r="B18" s="8">
        <f>B7*B8</f>
        <v/>
      </c>
      <c r="C18" s="8">
        <f>C7*C8</f>
        <v/>
      </c>
      <c r="D18" s="8">
        <f>D7*D8</f>
        <v/>
      </c>
      <c r="E18" t="inlineStr"/>
    </row>
    <row r="19">
      <c r="A19" s="3" t="inlineStr">
        <is>
          <t>Contribución por día de evento (€)</t>
        </is>
      </c>
      <c r="B19" s="8">
        <f>B14-B15-B16-B17-B18-B9-B10</f>
        <v/>
      </c>
      <c r="C19" s="8">
        <f>C14-C15-C16-C17-C18-C9-C10</f>
        <v/>
      </c>
      <c r="D19" s="8">
        <f>D14-D15-D16-D17-D18-D9-D10</f>
        <v/>
      </c>
      <c r="E19" t="inlineStr">
        <is>
          <t>Venta menos costes variables y costes del día</t>
        </is>
      </c>
    </row>
    <row r="20">
      <c r="A20" t="inlineStr">
        <is>
          <t>Venta anual (€)</t>
        </is>
      </c>
      <c r="B20" s="14">
        <f>B14*B5</f>
        <v/>
      </c>
      <c r="C20" s="14">
        <f>C14*C5</f>
        <v/>
      </c>
      <c r="D20" s="14">
        <f>D14*D5</f>
        <v/>
      </c>
      <c r="E20" t="inlineStr"/>
    </row>
    <row r="21">
      <c r="A21" t="inlineStr">
        <is>
          <t>Costes fijos anuales (€)</t>
        </is>
      </c>
      <c r="B21" s="14">
        <f>'Inversión y fijos'!$B$21</f>
        <v/>
      </c>
      <c r="C21" s="14">
        <f>'Inversión y fijos'!$B$21</f>
        <v/>
      </c>
      <c r="D21" s="14">
        <f>'Inversión y fijos'!$B$21</f>
        <v/>
      </c>
      <c r="E21" t="inlineStr">
        <is>
          <t>Incluye amortización</t>
        </is>
      </c>
    </row>
    <row r="22">
      <c r="A22" s="3" t="inlineStr">
        <is>
          <t>Resultado anual antes de impuestos (€)</t>
        </is>
      </c>
      <c r="B22" s="14">
        <f>B19*B5-B21</f>
        <v/>
      </c>
      <c r="C22" s="14">
        <f>C19*C5-C21</f>
        <v/>
      </c>
      <c r="D22" s="14">
        <f>D19*D5-D21</f>
        <v/>
      </c>
      <c r="E22" t="inlineStr"/>
    </row>
    <row r="23">
      <c r="A23" s="3" t="inlineStr">
        <is>
          <t>Punto de equilibrio (días de evento)</t>
        </is>
      </c>
      <c r="B23" s="15">
        <f>IF(B19&gt;0,B21/B19,"No alcanza")</f>
        <v/>
      </c>
      <c r="C23" s="15">
        <f>IF(C19&gt;0,C21/C19,"No alcanza")</f>
        <v/>
      </c>
      <c r="D23" s="15">
        <f>IF(D19&gt;0,D21/D19,"No alcanza")</f>
        <v/>
      </c>
      <c r="E23" t="inlineStr">
        <is>
          <t>Días necesarios para cubrir fijos</t>
        </is>
      </c>
    </row>
    <row r="24">
      <c r="A24" s="3" t="inlineStr">
        <is>
          <t>Punto de equilibrio (pedidos por día con los días del escenario)</t>
        </is>
      </c>
      <c r="B24" s="16">
        <f>(B21/B5+B18+B9+B10)/(B12*(1-B13-B6-B11))</f>
        <v/>
      </c>
      <c r="C24" s="16">
        <f>(C21/C5+C18+C9+C10)/(C12*(1-C13-C6-C11))</f>
        <v/>
      </c>
      <c r="D24" s="16">
        <f>(D21/D5+D18+D9+D10)/(D12*(1-D13-D6-D11))</f>
        <v/>
      </c>
      <c r="E24" t="inlineStr"/>
    </row>
    <row r="25">
      <c r="A25" t="inlineStr">
        <is>
          <t>Inversión inicial (€)</t>
        </is>
      </c>
      <c r="B25" s="14">
        <f>'Inversión y fijos'!$B$11</f>
        <v/>
      </c>
      <c r="C25" s="14">
        <f>'Inversión y fijos'!$B$11</f>
        <v/>
      </c>
      <c r="D25" s="14">
        <f>'Inversión y fijos'!$B$11</f>
        <v/>
      </c>
      <c r="E25" t="inlineStr"/>
    </row>
    <row r="26">
      <c r="A26" t="inlineStr">
        <is>
          <t>Años de recuperación (resultado + amortización)</t>
        </is>
      </c>
      <c r="B26" s="15">
        <f>IF(B22+'Inversión y fijos'!$B$20&gt;0,B25/(B22+'Inversión y fijos'!$B$20),"No recupera")</f>
        <v/>
      </c>
      <c r="C26" s="15">
        <f>IF(C22+'Inversión y fijos'!$B$20&gt;0,C25/(C22+'Inversión y fijos'!$B$20),"No recupera")</f>
        <v/>
      </c>
      <c r="D26" s="15">
        <f>IF(D22+'Inversión y fijos'!$B$20&gt;0,D25/(D22+'Inversión y fijos'!$B$20),"No recupera")</f>
        <v/>
      </c>
      <c r="E26" t="inlineStr"/>
    </row>
    <row r="29">
      <c r="A29" s="3" t="inlineStr">
        <is>
          <t>Supuestos del modelo</t>
        </is>
      </c>
    </row>
    <row r="30">
      <c r="A30" t="inlineStr">
        <is>
          <t>1. Pedidos por día de evento: estimación propia según capacidad de una plancha de 1 m y dos o tres personas en servicio. No existe dato público de pedidos por food truck en festivales de la Comunitat Valenciana.</t>
        </is>
      </c>
    </row>
    <row r="31">
      <c r="A31" t="inlineStr">
        <is>
          <t>2. Ticket medio: se calcula a partir de la carta y de una mezcla de ventas supuesta (por cada 100 pedidos se venden 66 burgers, 60 entrantes, 75 bebidas y 6 postres).</t>
        </is>
      </c>
    </row>
    <row r="32">
      <c r="A32" t="inlineStr">
        <is>
          <t>3. Canon del festival: modelado como porcentaje de la venta. Rango publicado: 200–800 €/día o en torno al 30 % de la venta (testimonio de food truck en prensa); comisiones habituales del 10–20 % y hasta 25–40 % en grandes eventos (fuentes del sector). Escenarios: 30 %, 25 % y 20 %.</t>
        </is>
      </c>
    </row>
    <row r="33">
      <c r="A33" t="inlineStr">
        <is>
          <t>4. Personal: 130 € por persona y día de evento de coste empresa (supuesto, jornada de 10 h). El titular no se imputa como salario.</t>
        </is>
      </c>
    </row>
    <row r="34">
      <c r="A34" t="inlineStr">
        <is>
          <t>5. Logística (combustible, peajes, aparcamiento, alojamiento puntual): 150 € por día de evento (supuesto). Energía y gas: 25 € por día (supuesto).</t>
        </is>
      </c>
    </row>
    <row r="35">
      <c r="A35" t="inlineStr">
        <is>
          <t>6. Comisión de cobro con tarjeta o cashless: 1,5 % (supuesto).</t>
        </is>
      </c>
    </row>
    <row r="36">
      <c r="A36" t="inlineStr">
        <is>
          <t>7. Vehículo tractor: se asume disponible; no se incluye en la inversión. El remolque de 750 kg se puede llevar con carné B si el conjunto no supera los límites legales.</t>
        </is>
      </c>
    </row>
    <row r="37">
      <c r="A37" t="inlineStr">
        <is>
          <t>8. Todos los importes del modelo son sin IVA. El PVP de la carta incluye un 10 % de IVA (servicio de restauración).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R38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32" customWidth="1" min="2" max="2"/>
    <col width="24" customWidth="1" min="3" max="3"/>
    <col width="24" customWidth="1" min="4" max="4"/>
    <col width="26" customWidth="1" min="5" max="5"/>
    <col width="10" customWidth="1" min="6" max="6"/>
    <col width="10" customWidth="1" min="7" max="7"/>
    <col width="26" customWidth="1" min="8" max="8"/>
    <col width="30" customWidth="1" min="9" max="9"/>
    <col width="20" customWidth="1" min="10" max="10"/>
    <col width="36" customWidth="1" min="11" max="11"/>
    <col width="12" customWidth="1" min="12" max="12"/>
    <col width="8" customWidth="1" min="13" max="13"/>
    <col width="60" customWidth="1" min="14" max="14"/>
    <col width="40" customWidth="1" min="15" max="15"/>
    <col width="30" customWidth="1" min="16" max="16"/>
    <col width="60" customWidth="1" min="17" max="17"/>
    <col width="40" customWidth="1" min="18" max="18"/>
  </cols>
  <sheetData>
    <row r="1">
      <c r="A1" s="5" t="inlineStr">
        <is>
          <t>id</t>
        </is>
      </c>
      <c r="B1" s="5" t="inlineStr">
        <is>
          <t>nombre</t>
        </is>
      </c>
      <c r="C1" s="5" t="inlineStr">
        <is>
          <t>tipo</t>
        </is>
      </c>
      <c r="D1" s="5" t="inlineStr">
        <is>
          <t>genero</t>
        </is>
      </c>
      <c r="E1" s="5" t="inlineStr">
        <is>
          <t>municipio</t>
        </is>
      </c>
      <c r="F1" s="5" t="inlineStr">
        <is>
          <t>provincia</t>
        </is>
      </c>
      <c r="G1" s="5" t="inlineStr">
        <is>
          <t>meses</t>
        </is>
      </c>
      <c r="H1" s="5" t="inlineStr">
        <is>
          <t>fechas_referencia</t>
        </is>
      </c>
      <c r="I1" s="5" t="inlineStr">
        <is>
          <t>anios_activo</t>
        </is>
      </c>
      <c r="J1" s="5" t="inlineStr">
        <is>
          <t>estado</t>
        </is>
      </c>
      <c r="K1" s="5" t="inlineStr">
        <is>
          <t>asistencia_publicada</t>
        </is>
      </c>
      <c r="L1" s="5" t="inlineStr">
        <is>
          <t>asistencia_num</t>
        </is>
      </c>
      <c r="M1" s="5" t="inlineStr">
        <is>
          <t>asistencia_anio</t>
        </is>
      </c>
      <c r="N1" s="5" t="inlineStr">
        <is>
          <t>oferta_gastronomica_y_acceso</t>
        </is>
      </c>
      <c r="O1" s="5" t="inlineStr">
        <is>
          <t>contacto</t>
        </is>
      </c>
      <c r="P1" s="5" t="inlineStr">
        <is>
          <t>web</t>
        </is>
      </c>
      <c r="Q1" s="5" t="inlineStr">
        <is>
          <t>fuente</t>
        </is>
      </c>
      <c r="R1" s="5" t="inlineStr">
        <is>
          <t>fuente_2</t>
        </is>
      </c>
    </row>
    <row r="2">
      <c r="A2" t="inlineStr">
        <is>
          <t>E01</t>
        </is>
      </c>
      <c r="B2" t="inlineStr">
        <is>
          <t>Arenal Sound</t>
        </is>
      </c>
      <c r="C2" t="inlineStr">
        <is>
          <t>Festival de música</t>
        </is>
      </c>
      <c r="D2" t="inlineStr">
        <is>
          <t>Pop, urbano, electrónica</t>
        </is>
      </c>
      <c r="E2" t="inlineStr">
        <is>
          <t>Burriana</t>
        </is>
      </c>
      <c r="F2" t="inlineStr">
        <is>
          <t>Castellón</t>
        </is>
      </c>
      <c r="G2" t="inlineStr">
        <is>
          <t>jul, ago</t>
        </is>
      </c>
      <c r="H2" t="inlineStr">
        <is>
          <t>30 jul – 3 ago 2025</t>
        </is>
      </c>
      <c r="I2" t="inlineStr">
        <is>
          <t>2010–2019; 2022–2025 (2020 suspendido, 2021 aplazado)</t>
        </is>
      </c>
      <c r="J2" t="inlineStr">
        <is>
          <t>Activo</t>
        </is>
      </c>
      <c r="K2" t="inlineStr">
        <is>
          <t>300.000 en 4 jornadas (2025, organización); 60.000/día según Ayuntamiento</t>
        </is>
      </c>
      <c r="L2" t="n">
        <v>300000</v>
      </c>
      <c r="M2" t="n">
        <v>2025</v>
      </c>
      <c r="N2" t="inlineStr">
        <is>
          <t>Oferta de restauración con puestos y food trucks dentro del recinto, pago cashless. En 2024 incorporó hamburguesa y nuggets plant-based de Heura. Los proveedores de hostelería se registran desde la página de contacto.</t>
        </is>
      </c>
      <c r="O2" t="inlineStr">
        <is>
          <t>https://arenalsound.com/info/contacto/</t>
        </is>
      </c>
      <c r="P2" t="inlineStr">
        <is>
          <t>https://arenalsound.com</t>
        </is>
      </c>
      <c r="Q2" t="inlineStr">
        <is>
          <t>https://castellonplaza.com/castellonplaza/cultura748/el-arenal-sound-cierra-un-15-aniversario-por-todo-lo-alto-con-300000-asistentes-en-cuatro-jornadas</t>
        </is>
      </c>
      <c r="R2" t="inlineStr">
        <is>
          <t>https://www.castellon5sentidos.com/arenal-sound-apuesta-por-la-sostenibilidad-con-un-menu-festivalero-sin-carne/</t>
        </is>
      </c>
    </row>
    <row r="3">
      <c r="A3" t="inlineStr">
        <is>
          <t>E02</t>
        </is>
      </c>
      <c r="B3" t="inlineStr">
        <is>
          <t>FIB – Festival Internacional de Benicàssim</t>
        </is>
      </c>
      <c r="C3" t="inlineStr">
        <is>
          <t>Festival de música</t>
        </is>
      </c>
      <c r="D3" t="inlineStr">
        <is>
          <t>Indie, pop, rock</t>
        </is>
      </c>
      <c r="E3" t="inlineStr">
        <is>
          <t>Benicàssim</t>
        </is>
      </c>
      <c r="F3" t="inlineStr">
        <is>
          <t>Castellón</t>
        </is>
      </c>
      <c r="G3" t="inlineStr">
        <is>
          <t>jul</t>
        </is>
      </c>
      <c r="H3" t="inlineStr">
        <is>
          <t>17 – 19 jul 2025</t>
        </is>
      </c>
      <c r="I3" t="inlineStr">
        <is>
          <t>1995–2019; 2022–2025 (2020 cancelado por COVID)</t>
        </is>
      </c>
      <c r="J3" t="inlineStr">
        <is>
          <t>Activo</t>
        </is>
      </c>
      <c r="K3" t="inlineStr">
        <is>
          <t>130.000 en 3 días (2025); 180.000 en 2023; 114.000 en 2019</t>
        </is>
      </c>
      <c r="L3" t="n">
        <v>130000</v>
      </c>
      <c r="M3" t="n">
        <v>2025</v>
      </c>
      <c r="N3" t="inlineStr">
        <is>
          <t>Restauración dentro del recinto gestionada por la organización. No se ha localizado un formulario público de proveedores gastronómicos: contacto vía web oficial.</t>
        </is>
      </c>
      <c r="O3" t="inlineStr">
        <is>
          <t>https://fiberfib.com</t>
        </is>
      </c>
      <c r="P3" t="inlineStr">
        <is>
          <t>https://fiberfib.com</t>
        </is>
      </c>
      <c r="Q3" t="inlineStr">
        <is>
          <t>https://www.rtve.es/noticias/20250717/fib-polemica-arranca-jueves-expectativa-reunir-130000-asistentes/16667500.shtml</t>
        </is>
      </c>
      <c r="R3" t="inlineStr">
        <is>
          <t>https://www.20minutos.es/noticia/3710617/0/fib-2019-contabiliza-114-000-asistentes-60-ellos-espanoles/</t>
        </is>
      </c>
    </row>
    <row r="4">
      <c r="A4" t="inlineStr">
        <is>
          <t>E03</t>
        </is>
      </c>
      <c r="B4" t="inlineStr">
        <is>
          <t>Rototom Sunsplash</t>
        </is>
      </c>
      <c r="C4" t="inlineStr">
        <is>
          <t>Festival de música</t>
        </is>
      </c>
      <c r="D4" t="inlineStr">
        <is>
          <t>Reggae; foro social y actividades familiares</t>
        </is>
      </c>
      <c r="E4" t="inlineStr">
        <is>
          <t>Benicàssim</t>
        </is>
      </c>
      <c r="F4" t="inlineStr">
        <is>
          <t>Castellón</t>
        </is>
      </c>
      <c r="G4" t="inlineStr">
        <is>
          <t>ago</t>
        </is>
      </c>
      <c r="H4" t="inlineStr">
        <is>
          <t>16 – 23 ago 2025 (2026: 16 – 22 ago)</t>
        </is>
      </c>
      <c r="I4" t="inlineStr">
        <is>
          <t>En Benicàssim desde 2010; 30.ª edición en 2025 (2020 y 2021 cancelados)</t>
        </is>
      </c>
      <c r="J4" t="inlineStr">
        <is>
          <t>Activo</t>
        </is>
      </c>
      <c r="K4" t="inlineStr">
        <is>
          <t>218.000 en 8 días (2025); 202.000 en 2019</t>
        </is>
      </c>
      <c r="L4" t="n">
        <v>218000</v>
      </c>
      <c r="M4" t="n">
        <v>2025</v>
      </c>
      <c r="N4" t="inlineStr">
        <is>
          <t>Área gastronómica amplia con establecimientos internacionales y enfoque en gastronomía inclusiva. Empresas y proveedores contactan mediante el formulario del centro de ayuda.</t>
        </is>
      </c>
      <c r="O4" t="inlineStr">
        <is>
          <t>https://hello.rototom.com/portal/es/kb</t>
        </is>
      </c>
      <c r="P4" t="inlineStr">
        <is>
          <t>https://rototomsunsplash.com</t>
        </is>
      </c>
      <c r="Q4" t="inlineStr">
        <is>
          <t>https://rototomsunsplash.com/rototom-sunsplash-despide-en-benicassim-junto-a-218-000-personas-de-111-paises-sus-tres-decadas-de-musica-conciencia-y-vida/</t>
        </is>
      </c>
      <c r="R4" t="inlineStr">
        <is>
          <t>https://rototomsunsplash.com/rototom-promueve-el-autocuidado-con-yoga-gastronomia-inclusiva-moda-etica-y-agroecologia/</t>
        </is>
      </c>
    </row>
    <row r="5">
      <c r="A5" t="inlineStr">
        <is>
          <t>E04</t>
        </is>
      </c>
      <c r="B5" t="inlineStr">
        <is>
          <t>SanSan Festival</t>
        </is>
      </c>
      <c r="C5" t="inlineStr">
        <is>
          <t>Festival de música</t>
        </is>
      </c>
      <c r="D5" t="inlineStr">
        <is>
          <t>Indie, pop</t>
        </is>
      </c>
      <c r="E5" t="inlineStr">
        <is>
          <t>Benicàssim</t>
        </is>
      </c>
      <c r="F5" t="inlineStr">
        <is>
          <t>Castellón</t>
        </is>
      </c>
      <c r="G5" t="inlineStr">
        <is>
          <t>abr</t>
        </is>
      </c>
      <c r="H5" t="inlineStr">
        <is>
          <t>17 – 19 abr 2025 (Semana Santa)</t>
        </is>
      </c>
      <c r="I5" t="inlineStr">
        <is>
          <t>XI edición en 2025</t>
        </is>
      </c>
      <c r="J5" t="inlineStr">
        <is>
          <t>Activo</t>
        </is>
      </c>
      <c r="K5" t="inlineStr">
        <is>
          <t>45.000 en 3 jornadas (2025)</t>
        </is>
      </c>
      <c r="L5" t="n">
        <v>45000</v>
      </c>
      <c r="M5" t="n">
        <v>2025</v>
      </c>
      <c r="N5" t="inlineStr">
        <is>
          <t>Sin información pública sobre selección de food trucks. Contacto con la promotora.</t>
        </is>
      </c>
      <c r="O5" t="inlineStr">
        <is>
          <t>https://ayto.benicassim.es/noticia/benicassim-preparado-para-acoger-el-sansan-festival-2025/</t>
        </is>
      </c>
      <c r="P5" t="inlineStr"/>
      <c r="Q5" t="inlineStr">
        <is>
          <t>https://www.elperiodicomediterraneo.com/cultura/2025/04/16/sansan-inaugura-temporada-festivales-45-116457991.html</t>
        </is>
      </c>
      <c r="R5" t="inlineStr">
        <is>
          <t>https://castellonplaza.com/castellonplaza/cultura748/unas-15000-personas-disfrutan-de-la-ultima-jornada-de-la-xi-edicion-del-sansan-festival-2025</t>
        </is>
      </c>
    </row>
    <row r="6">
      <c r="A6" t="inlineStr">
        <is>
          <t>E05</t>
        </is>
      </c>
      <c r="B6" t="inlineStr">
        <is>
          <t>Feria Food Trucks de la Magdalena</t>
        </is>
      </c>
      <c r="C6" t="inlineStr">
        <is>
          <t>Fiesta municipal / feria food truck</t>
        </is>
      </c>
      <c r="D6" t="inlineStr">
        <is>
          <t>Gastronomía (fiestas patronales)</t>
        </is>
      </c>
      <c r="E6" t="inlineStr">
        <is>
          <t>Castelló de la Plana</t>
        </is>
      </c>
      <c r="F6" t="inlineStr">
        <is>
          <t>Castellón</t>
        </is>
      </c>
      <c r="G6" t="inlineStr">
        <is>
          <t>mar</t>
        </is>
      </c>
      <c r="H6" t="inlineStr">
        <is>
          <t>Marzo 2025, fiestas de la Magdalena</t>
        </is>
      </c>
      <c r="I6" t="inlineStr">
        <is>
          <t>Edición 2025 verificada</t>
        </is>
      </c>
      <c r="J6" t="inlineStr">
        <is>
          <t>Activo (su licitación quedó inicialmente sin ofertas en 2025)</t>
        </is>
      </c>
      <c r="K6" t="inlineStr">
        <is>
          <t>No publicada</t>
        </is>
      </c>
      <c r="N6" t="inlineStr">
        <is>
          <t>El Ayuntamiento licita la organización de la feria y el adjudicatario selecciona los food trucks. En 2025 la licitación no recibió ofertas en primera convocatoria; la agenda de fiestas recoge la feria el 22 de marzo en la plaza Illes Columbretes.</t>
        </is>
      </c>
      <c r="O6" t="inlineStr"/>
      <c r="P6" t="inlineStr"/>
      <c r="Q6" t="inlineStr">
        <is>
          <t>https://www.revistapoble.net/2025/03/04/la-feria-de-food-trucks-de-magdalena-pende-de-un-hilo-no-hay-ofertas-para-organizarla/</t>
        </is>
      </c>
      <c r="R6" t="inlineStr">
        <is>
          <t>https://fiestas.net/castellon-plana/magdalena-2025/sabado-22-marzo/comer-beber-12-30/</t>
        </is>
      </c>
    </row>
    <row r="7">
      <c r="A7" t="inlineStr">
        <is>
          <t>E06</t>
        </is>
      </c>
      <c r="B7" t="inlineStr">
        <is>
          <t>Escala a Castelló (zona gastronómica Saborit)</t>
        </is>
      </c>
      <c r="C7" t="inlineStr">
        <is>
          <t>Evento municipal / feria marinera</t>
        </is>
      </c>
      <c r="D7" t="inlineStr">
        <is>
          <t>Náutico, gastronomía, familias</t>
        </is>
      </c>
      <c r="E7" t="inlineStr">
        <is>
          <t>Castelló de la Plana (Grau)</t>
        </is>
      </c>
      <c r="F7" t="inlineStr">
        <is>
          <t>Castellón</t>
        </is>
      </c>
      <c r="G7" t="inlineStr">
        <is>
          <t>abr</t>
        </is>
      </c>
      <c r="H7" t="inlineStr">
        <is>
          <t>25 – 28 abr 2025</t>
        </is>
      </c>
      <c r="I7" t="inlineStr">
        <is>
          <t>Edición 2025 verificada</t>
        </is>
      </c>
      <c r="J7" t="inlineStr">
        <is>
          <t>Activo</t>
        </is>
      </c>
      <c r="K7" t="inlineStr">
        <is>
          <t>110.000 visitantes (2025, total del evento)</t>
        </is>
      </c>
      <c r="L7" t="n">
        <v>110000</v>
      </c>
      <c r="M7" t="n">
        <v>2025</v>
      </c>
      <c r="N7" t="inlineStr">
        <is>
          <t>Zona de food trucks gourmet con acceso libre de 12:00 a 23:00 (2025).</t>
        </is>
      </c>
      <c r="O7" t="inlineStr">
        <is>
          <t>https://valenciaplanea.com/saborit-castellon/</t>
        </is>
      </c>
      <c r="P7" t="inlineStr"/>
      <c r="Q7" t="inlineStr">
        <is>
          <t>https://www.elperiodic.com/castellon/escala-castello-logra-cifra-record-110000-visitantes-impacto-economico-ronda-millones-euros_1013836</t>
        </is>
      </c>
      <c r="R7" t="inlineStr">
        <is>
          <t>https://valenciaplanea.com/saborit-castellon/</t>
        </is>
      </c>
    </row>
    <row r="8">
      <c r="A8" t="inlineStr">
        <is>
          <t>E07</t>
        </is>
      </c>
      <c r="B8" t="inlineStr">
        <is>
          <t>Solmarket Castelló</t>
        </is>
      </c>
      <c r="C8" t="inlineStr">
        <is>
          <t>Mercado de food trucks</t>
        </is>
      </c>
      <c r="D8" t="inlineStr">
        <is>
          <t>Street food, ocio familiar</t>
        </is>
      </c>
      <c r="E8" t="inlineStr">
        <is>
          <t>Castelló de la Plana (Grau)</t>
        </is>
      </c>
      <c r="F8" t="inlineStr">
        <is>
          <t>Castellón</t>
        </is>
      </c>
      <c r="G8" t="inlineStr">
        <is>
          <t>jul, ago</t>
        </is>
      </c>
      <c r="H8" t="inlineStr">
        <is>
          <t>11 jul – 3 ago 2025 (2026: 23 jul – 16 ago)</t>
        </is>
      </c>
      <c r="I8" t="inlineStr">
        <is>
          <t>Ediciones 2025 y 2026 verificadas</t>
        </is>
      </c>
      <c r="J8" t="inlineStr">
        <is>
          <t>Activo</t>
        </is>
      </c>
      <c r="K8" t="inlineStr">
        <is>
          <t>No publicada (15 food trucks)</t>
        </is>
      </c>
      <c r="N8" t="inlineStr">
        <is>
          <t>Organizador privado (Solmarket) que selecciona food trucks. Su web tiene un apartado «Formar parte del evento» para food trucks y contacto info@solmarket.es.</t>
        </is>
      </c>
      <c r="O8" t="inlineStr">
        <is>
          <t>https://solmarket.es/ciudades/</t>
        </is>
      </c>
      <c r="P8" t="inlineStr">
        <is>
          <t>https://solmarket.es</t>
        </is>
      </c>
      <c r="Q8" t="inlineStr">
        <is>
          <t>https://castellondiario.com/ocio-y-gastronomia-para-todos-en-la-nueva-edicion-de-solmarket-en-castellon/</t>
        </is>
      </c>
      <c r="R8" t="inlineStr">
        <is>
          <t>https://www.elperiodic.com/castellon/galeria-arranca-market-grao-castellon-food-trucks-autocine-ludoteca-noria-gigante_1026870</t>
        </is>
      </c>
    </row>
    <row r="9">
      <c r="A9" t="inlineStr">
        <is>
          <t>E08</t>
        </is>
      </c>
      <c r="B9" t="inlineStr">
        <is>
          <t>Burger Revolution Castelló</t>
        </is>
      </c>
      <c r="C9" t="inlineStr">
        <is>
          <t>Festival de food trucks (hamburguesa)</t>
        </is>
      </c>
      <c r="D9" t="inlineStr">
        <is>
          <t>Gastronomía: hamburguesa</t>
        </is>
      </c>
      <c r="E9" t="inlineStr">
        <is>
          <t>Castelló de la Plana</t>
        </is>
      </c>
      <c r="F9" t="inlineStr">
        <is>
          <t>Castellón</t>
        </is>
      </c>
      <c r="G9" t="inlineStr">
        <is>
          <t>dic</t>
        </is>
      </c>
      <c r="H9" t="inlineStr">
        <is>
          <t>5 – 8 dic 2025</t>
        </is>
      </c>
      <c r="I9" t="inlineStr">
        <is>
          <t>Edición 2025 verificada</t>
        </is>
      </c>
      <c r="J9" t="inlineStr">
        <is>
          <t>Activo</t>
        </is>
      </c>
      <c r="K9" t="inlineStr">
        <is>
          <t>No publicada (12 food trucks)</t>
        </is>
      </c>
      <c r="N9" t="inlineStr">
        <is>
          <t>Formato itinerante de food trucks de hamburguesa seleccionados por el organizador.</t>
        </is>
      </c>
      <c r="O9" t="inlineStr">
        <is>
          <t>https://www.burgerrevolution.es/</t>
        </is>
      </c>
      <c r="P9" t="inlineStr">
        <is>
          <t>https://www.burgerrevolution.es/</t>
        </is>
      </c>
      <c r="Q9" t="inlineStr">
        <is>
          <t>https://castellonplaza.com/castellonplaza/castellon9/doce-food-trucks-y-cuatro-dias-castello-recibe-el-evento-burger-revolution-durante-este-puente</t>
        </is>
      </c>
      <c r="R9" t="inlineStr">
        <is>
          <t>https://www.castelloninformacion.com/castello-festival-gastronomico-hamburguesas-burger-revolution/</t>
        </is>
      </c>
    </row>
    <row r="10">
      <c r="A10" t="inlineStr">
        <is>
          <t>E09</t>
        </is>
      </c>
      <c r="B10" t="inlineStr">
        <is>
          <t>Fira d'Onda</t>
        </is>
      </c>
      <c r="C10" t="inlineStr">
        <is>
          <t>Feria municipal</t>
        </is>
      </c>
      <c r="D10" t="inlineStr">
        <is>
          <t>Feria tradicional</t>
        </is>
      </c>
      <c r="E10" t="inlineStr">
        <is>
          <t>Onda</t>
        </is>
      </c>
      <c r="F10" t="inlineStr">
        <is>
          <t>Castellón</t>
        </is>
      </c>
      <c r="G10" t="inlineStr">
        <is>
          <t>oct</t>
        </is>
      </c>
      <c r="H10" t="inlineStr">
        <is>
          <t>17 – 26 oct 2025</t>
        </is>
      </c>
      <c r="I10" t="inlineStr">
        <is>
          <t>Edición 2025 verificada</t>
        </is>
      </c>
      <c r="J10" t="inlineStr">
        <is>
          <t>Activo</t>
        </is>
      </c>
      <c r="K10" t="inlineStr">
        <is>
          <t>No publicada</t>
        </is>
      </c>
      <c r="N10" t="inlineStr">
        <is>
          <t>Bases municipales de adjudicación de puestos food truck: 0,95 €/m lineal/día (empadronados) y 1,50 €/m lineal/día (no empadronados).</t>
        </is>
      </c>
      <c r="O10" t="inlineStr">
        <is>
          <t>https://www.onda.es</t>
        </is>
      </c>
      <c r="P10" t="inlineStr">
        <is>
          <t>https://www.onda.es</t>
        </is>
      </c>
      <c r="Q10" t="inlineStr">
        <is>
          <t>https://www.onda.es/ond/uploaded/SeuElectronica/SAT2025/Bases_puestos_Fook_Truck_Feria_2025.pdf</t>
        </is>
      </c>
      <c r="R10" t="inlineStr"/>
    </row>
    <row r="11">
      <c r="A11" t="inlineStr">
        <is>
          <t>E10</t>
        </is>
      </c>
      <c r="B11" t="inlineStr">
        <is>
          <t>Medusa Festival</t>
        </is>
      </c>
      <c r="C11" t="inlineStr">
        <is>
          <t>Festival de música</t>
        </is>
      </c>
      <c r="D11" t="inlineStr">
        <is>
          <t>Electrónica (techno, house, EDM, hardstyle)</t>
        </is>
      </c>
      <c r="E11" t="inlineStr">
        <is>
          <t>Cullera</t>
        </is>
      </c>
      <c r="F11" t="inlineStr">
        <is>
          <t>Valencia</t>
        </is>
      </c>
      <c r="G11" t="inlineStr">
        <is>
          <t>ago</t>
        </is>
      </c>
      <c r="H11" t="inlineStr">
        <is>
          <t>7 – 10 ago 2025</t>
        </is>
      </c>
      <c r="I11" t="inlineStr">
        <is>
          <t>2014–2019; 2022–2025 (2020 aplazado)</t>
        </is>
      </c>
      <c r="J11" t="inlineStr">
        <is>
          <t>Activo</t>
        </is>
      </c>
      <c r="K11" t="inlineStr">
        <is>
          <t>180.000 en 4 días (2025, organización)</t>
        </is>
      </c>
      <c r="L11" t="n">
        <v>180000</v>
      </c>
      <c r="M11" t="n">
        <v>2025</v>
      </c>
      <c r="N11" t="inlineStr">
        <is>
          <t>Restauración dentro del recinto gestionada por la organización. Sin formulario público de proveedores localizado.</t>
        </is>
      </c>
      <c r="O11" t="inlineStr">
        <is>
          <t>https://medusasunbeach.com</t>
        </is>
      </c>
      <c r="P11" t="inlineStr">
        <is>
          <t>https://medusasunbeach.com</t>
        </is>
      </c>
      <c r="Q11" t="inlineStr">
        <is>
          <t>https://www.europapress.es/comunitat-valenciana/noticia-medusa-festival-reune-180000-asistentes-bate-record-festival-dance-mas-grande-celebrado-nunca-espana-20250811122911.html</t>
        </is>
      </c>
      <c r="R11" t="inlineStr">
        <is>
          <t>https://www.lasprovincias.es/culturas/musica/festival-medusa-aplaza-20200618130655-nt.html</t>
        </is>
      </c>
    </row>
    <row r="12">
      <c r="A12" t="inlineStr">
        <is>
          <t>E11</t>
        </is>
      </c>
      <c r="B12" t="inlineStr">
        <is>
          <t>Zevra Festival</t>
        </is>
      </c>
      <c r="C12" t="inlineStr">
        <is>
          <t>Festival de música</t>
        </is>
      </c>
      <c r="D12" t="inlineStr">
        <is>
          <t>Pop, urbano</t>
        </is>
      </c>
      <c r="E12" t="inlineStr">
        <is>
          <t>Cullera</t>
        </is>
      </c>
      <c r="F12" t="inlineStr">
        <is>
          <t>Valencia</t>
        </is>
      </c>
      <c r="G12" t="inlineStr">
        <is>
          <t>jul</t>
        </is>
      </c>
      <c r="H12" t="inlineStr">
        <is>
          <t>Julio 2025 (3 días)</t>
        </is>
      </c>
      <c r="I12" t="inlineStr">
        <is>
          <t>Edición 2025 verificada</t>
        </is>
      </c>
      <c r="J12" t="inlineStr">
        <is>
          <t>Activo</t>
        </is>
      </c>
      <c r="K12" t="inlineStr">
        <is>
          <t>155.000 en 3 días (2025)</t>
        </is>
      </c>
      <c r="L12" t="n">
        <v>155000</v>
      </c>
      <c r="M12" t="n">
        <v>2025</v>
      </c>
      <c r="N12" t="inlineStr">
        <is>
          <t>Sin información pública sobre selección de proveedores gastronómicos.</t>
        </is>
      </c>
      <c r="O12" t="inlineStr">
        <is>
          <t>https://zevrafestival.com</t>
        </is>
      </c>
      <c r="P12" t="inlineStr">
        <is>
          <t>https://zevrafestival.com</t>
        </is>
      </c>
      <c r="Q12" t="inlineStr">
        <is>
          <t>https://www.ondacero.es/emisoras/comunidad-valenciana/alzira/noticias/zevra-festival-consolida-exito-cullera-155000-asistentes-impacto-economico-positivo_20250721687deb15f4ec026a96b4a152.html</t>
        </is>
      </c>
      <c r="R12" t="inlineStr"/>
    </row>
    <row r="13">
      <c r="A13" t="inlineStr">
        <is>
          <t>E12</t>
        </is>
      </c>
      <c r="B13" t="inlineStr">
        <is>
          <t>Festival de les Arts</t>
        </is>
      </c>
      <c r="C13" t="inlineStr">
        <is>
          <t>Festival de música</t>
        </is>
      </c>
      <c r="D13" t="inlineStr">
        <is>
          <t>Indie, pop</t>
        </is>
      </c>
      <c r="E13" t="inlineStr">
        <is>
          <t>València (Ciutat de les Arts i les Ciències)</t>
        </is>
      </c>
      <c r="F13" t="inlineStr">
        <is>
          <t>Valencia</t>
        </is>
      </c>
      <c r="G13" t="inlineStr">
        <is>
          <t>jun</t>
        </is>
      </c>
      <c r="H13" t="inlineStr">
        <is>
          <t>6 – 7 jun 2025</t>
        </is>
      </c>
      <c r="I13" t="inlineStr">
        <is>
          <t>2015–2025 (10.ª edición en 2025)</t>
        </is>
      </c>
      <c r="J13" t="inlineStr">
        <is>
          <t>Activo</t>
        </is>
      </c>
      <c r="K13" t="inlineStr">
        <is>
          <t>Más de 40.000 (2025)</t>
        </is>
      </c>
      <c r="L13" t="n">
        <v>40000</v>
      </c>
      <c r="M13" t="n">
        <v>2025</v>
      </c>
      <c r="N13" t="inlineStr">
        <is>
          <t>Sin información pública sobre selección de proveedores gastronómicos.</t>
        </is>
      </c>
      <c r="O13" t="inlineStr">
        <is>
          <t>https://festivaldelesarts.com</t>
        </is>
      </c>
      <c r="P13" t="inlineStr">
        <is>
          <t>https://festivaldelesarts.com</t>
        </is>
      </c>
      <c r="Q13" t="inlineStr">
        <is>
          <t>https://www.europapress.es/comunitat-valenciana/noticia-mas-40000-personas-disfrutan-10-festival-les-arts-evento-musical-referente-valencia-20250608185555.html</t>
        </is>
      </c>
      <c r="R13" t="inlineStr"/>
    </row>
    <row r="14">
      <c r="A14" t="inlineStr">
        <is>
          <t>E13</t>
        </is>
      </c>
      <c r="B14" t="inlineStr">
        <is>
          <t>Bigsound Festival</t>
        </is>
      </c>
      <c r="C14" t="inlineStr">
        <is>
          <t>Festival de música</t>
        </is>
      </c>
      <c r="D14" t="inlineStr">
        <is>
          <t>Urbano, pop</t>
        </is>
      </c>
      <c r="E14" t="inlineStr">
        <is>
          <t>València</t>
        </is>
      </c>
      <c r="F14" t="inlineStr">
        <is>
          <t>Valencia</t>
        </is>
      </c>
      <c r="G14" t="inlineStr">
        <is>
          <t>jun</t>
        </is>
      </c>
      <c r="H14" t="inlineStr">
        <is>
          <t>Finales de jun 2025</t>
        </is>
      </c>
      <c r="I14" t="inlineStr">
        <is>
          <t>5.º aniversario en 2025</t>
        </is>
      </c>
      <c r="J14" t="inlineStr">
        <is>
          <t>Activo</t>
        </is>
      </c>
      <c r="K14" t="inlineStr">
        <is>
          <t>Sin cifra oficial de 2025 publicada</t>
        </is>
      </c>
      <c r="N14" t="inlineStr">
        <is>
          <t>Sin información pública sobre selección de proveedores gastronómicos.</t>
        </is>
      </c>
      <c r="O14" t="inlineStr"/>
      <c r="P14" t="inlineStr"/>
      <c r="Q14" t="inlineStr">
        <is>
          <t>https://www.makma.net/bigsound-valencia-juan-magan-amaia-leire-martinez/</t>
        </is>
      </c>
      <c r="R14" t="inlineStr">
        <is>
          <t>https://www.esdiario.com/comunidad-valenciana/250628/162094/bigsound-festival-valencia-bad-gyal-leire-martinez.html</t>
        </is>
      </c>
    </row>
    <row r="15">
      <c r="A15" t="inlineStr">
        <is>
          <t>E14</t>
        </is>
      </c>
      <c r="B15" t="inlineStr">
        <is>
          <t>Love to Rock</t>
        </is>
      </c>
      <c r="C15" t="inlineStr">
        <is>
          <t>Festival de música</t>
        </is>
      </c>
      <c r="D15" t="inlineStr">
        <is>
          <t>Rock</t>
        </is>
      </c>
      <c r="E15" t="inlineStr">
        <is>
          <t>València (La Marina)</t>
        </is>
      </c>
      <c r="F15" t="inlineStr">
        <is>
          <t>Valencia</t>
        </is>
      </c>
      <c r="G15" t="inlineStr">
        <is>
          <t>oct</t>
        </is>
      </c>
      <c r="H15" t="inlineStr">
        <is>
          <t>10 – 11 oct 2025 (cancelado por alerta DANA Alice)</t>
        </is>
      </c>
      <c r="I15" t="inlineStr">
        <is>
          <t>Edición 2025 cancelada; entradas válidas para 2026</t>
        </is>
      </c>
      <c r="J15" t="inlineStr">
        <is>
          <t>Edición 2025 cancelada</t>
        </is>
      </c>
      <c r="K15" t="inlineStr">
        <is>
          <t>No publicada</t>
        </is>
      </c>
      <c r="N15" t="inlineStr">
        <is>
          <t>Sin información pública.</t>
        </is>
      </c>
      <c r="O15" t="inlineStr"/>
      <c r="P15" t="inlineStr"/>
      <c r="Q15" t="inlineStr">
        <is>
          <t>https://www.20minutos.es/comunidad-valenciana/valencia/cancelan-festival-love-to-rock-valencia-por-alerta-por-lluvias-dana-alice_6514339_0.html</t>
        </is>
      </c>
      <c r="R15" t="inlineStr"/>
    </row>
    <row r="16">
      <c r="A16" t="inlineStr">
        <is>
          <t>E15</t>
        </is>
      </c>
      <c r="B16" t="inlineStr">
        <is>
          <t>Deleste Festival</t>
        </is>
      </c>
      <c r="C16" t="inlineStr">
        <is>
          <t>Festival de música</t>
        </is>
      </c>
      <c r="D16" t="inlineStr">
        <is>
          <t>Indie, electrónica</t>
        </is>
      </c>
      <c r="E16" t="inlineStr">
        <is>
          <t>València (Jardines de Viveros)</t>
        </is>
      </c>
      <c r="F16" t="inlineStr">
        <is>
          <t>Valencia</t>
        </is>
      </c>
      <c r="G16" t="inlineStr">
        <is>
          <t>may</t>
        </is>
      </c>
      <c r="H16" t="inlineStr">
        <is>
          <t>16 – 17 may 2025</t>
        </is>
      </c>
      <c r="I16" t="inlineStr">
        <is>
          <t>Edición 2025 verificada</t>
        </is>
      </c>
      <c r="J16" t="inlineStr">
        <is>
          <t>Activo</t>
        </is>
      </c>
      <c r="K16" t="inlineStr">
        <is>
          <t>7.000 (2025)</t>
        </is>
      </c>
      <c r="L16" t="n">
        <v>7000</v>
      </c>
      <c r="M16" t="n">
        <v>2025</v>
      </c>
      <c r="N16" t="inlineStr">
        <is>
          <t>Formato boutique; sin información pública sobre proveedores.</t>
        </is>
      </c>
      <c r="O16" t="inlineStr"/>
      <c r="P16" t="inlineStr"/>
      <c r="Q16" t="inlineStr">
        <is>
          <t>https://www.hellovalencia.es/deleste-festival-exito-rotundo/</t>
        </is>
      </c>
      <c r="R16" t="inlineStr"/>
    </row>
    <row r="17">
      <c r="A17" t="inlineStr">
        <is>
          <t>E16</t>
        </is>
      </c>
      <c r="B17" t="inlineStr">
        <is>
          <t>Pirata Beach Fest</t>
        </is>
      </c>
      <c r="C17" t="inlineStr">
        <is>
          <t>Festival de música</t>
        </is>
      </c>
      <c r="D17" t="inlineStr">
        <is>
          <t>Rock, pop, urbano</t>
        </is>
      </c>
      <c r="E17" t="inlineStr">
        <is>
          <t>Gandia (playa)</t>
        </is>
      </c>
      <c r="F17" t="inlineStr">
        <is>
          <t>Valencia</t>
        </is>
      </c>
      <c r="G17" t="inlineStr">
        <is>
          <t>jul</t>
        </is>
      </c>
      <c r="H17" t="inlineStr">
        <is>
          <t>9 – 12 jul 2025</t>
        </is>
      </c>
      <c r="I17" t="inlineStr">
        <is>
          <t>7.ª edición en 2025</t>
        </is>
      </c>
      <c r="J17" t="inlineStr">
        <is>
          <t>Activo</t>
        </is>
      </c>
      <c r="K17" t="inlineStr">
        <is>
          <t>Más de 30.000 diarios (2025); edad media 29 años</t>
        </is>
      </c>
      <c r="M17" t="n">
        <v>2025</v>
      </c>
      <c r="N17" t="inlineStr">
        <is>
          <t>Sin información pública sobre proveedores.</t>
        </is>
      </c>
      <c r="O17" t="inlineStr"/>
      <c r="P17" t="inlineStr"/>
      <c r="Q17" t="inlineStr">
        <is>
          <t>https://www.europapress.es/comunitat-valenciana/noticia-pirata-beach-fest-cierra-edicion-exito-lleno-absoluto-mas-30000-asistentes-diarios-20250713160954.html</t>
        </is>
      </c>
      <c r="R17" t="inlineStr"/>
    </row>
    <row r="18">
      <c r="A18" t="inlineStr">
        <is>
          <t>E17</t>
        </is>
      </c>
      <c r="B18" t="inlineStr">
        <is>
          <t>Iboga Summer Festival</t>
        </is>
      </c>
      <c r="C18" t="inlineStr">
        <is>
          <t>Festival de música</t>
        </is>
      </c>
      <c r="D18" t="inlineStr">
        <is>
          <t>Urbano, reggae, pop</t>
        </is>
      </c>
      <c r="E18" t="inlineStr">
        <is>
          <t>Tavernes de la Valldigna</t>
        </is>
      </c>
      <c r="F18" t="inlineStr">
        <is>
          <t>Valencia</t>
        </is>
      </c>
      <c r="G18" t="inlineStr">
        <is>
          <t>jul</t>
        </is>
      </c>
      <c r="H18" t="inlineStr">
        <is>
          <t>Julio (4 jornadas en 2022)</t>
        </is>
      </c>
      <c r="I18" t="inlineStr">
        <is>
          <t>8.ª edición en 2022; edición 2026 anunciada en agendas</t>
        </is>
      </c>
      <c r="J18" t="inlineStr">
        <is>
          <t>Activo (sin cifra 2025 verificada)</t>
        </is>
      </c>
      <c r="K18" t="inlineStr">
        <is>
          <t>35.000 en 4 jornadas (2022); 45.000 en 2018</t>
        </is>
      </c>
      <c r="L18" t="n">
        <v>35000</v>
      </c>
      <c r="M18" t="n">
        <v>2022</v>
      </c>
      <c r="N18" t="inlineStr">
        <is>
          <t>Sin información pública sobre proveedores.</t>
        </is>
      </c>
      <c r="O18" t="inlineStr"/>
      <c r="P18" t="inlineStr"/>
      <c r="Q18" t="inlineStr">
        <is>
          <t>https://www.elperiodic.com/pvalencia/iboga-summer-festival-concluye-octava-edicion-marcada-grandes-conciertos-internacionales-presenciado-35000-asistentes_841527</t>
        </is>
      </c>
      <c r="R18" t="inlineStr">
        <is>
          <t>https://valenciaplaza.com/musica-opera-valencia-comunitat-valenciana/el-iboga-summer-festival-recibe-45000-asistentes-en-su-edicion-mas-completa</t>
        </is>
      </c>
    </row>
    <row r="19">
      <c r="A19" t="inlineStr">
        <is>
          <t>E18</t>
        </is>
      </c>
      <c r="B19" t="inlineStr">
        <is>
          <t>Fira Alternativa de València</t>
        </is>
      </c>
      <c r="C19" t="inlineStr">
        <is>
          <t>Feria social / alternativa</t>
        </is>
      </c>
      <c r="D19" t="inlineStr">
        <is>
          <t>Economía social, ecología, cultura</t>
        </is>
      </c>
      <c r="E19" t="inlineStr">
        <is>
          <t>València (Jardí del Túria)</t>
        </is>
      </c>
      <c r="F19" t="inlineStr">
        <is>
          <t>Valencia</t>
        </is>
      </c>
      <c r="G19" t="inlineStr">
        <is>
          <t>may</t>
        </is>
      </c>
      <c r="H19" t="inlineStr">
        <is>
          <t>23 – 25 may 2025</t>
        </is>
      </c>
      <c r="I19" t="inlineStr">
        <is>
          <t>36.ª edición en 2025</t>
        </is>
      </c>
      <c r="J19" t="inlineStr">
        <is>
          <t>Activo</t>
        </is>
      </c>
      <c r="K19" t="inlineStr">
        <is>
          <t>No publicada (más de 200 paradas)</t>
        </is>
      </c>
      <c r="N19" t="inlineStr">
        <is>
          <t>Paradas de alimentación ecológica y vegetariana integradas en la feria; participación a través de la organización.</t>
        </is>
      </c>
      <c r="O19" t="inlineStr">
        <is>
          <t>https://www.visitvalencia.com/agenda-valencia/fira-alternativa-de-valencia-2025</t>
        </is>
      </c>
      <c r="P19" t="inlineStr"/>
      <c r="Q19" t="inlineStr">
        <is>
          <t>https://www.valenciabonita.es/2025/04/05/fira-alternativa-valencia-2025/</t>
        </is>
      </c>
      <c r="R19" t="inlineStr">
        <is>
          <t>https://www.apuntmedia.es/noticies/cultura/torna-fira-alternativa-valencia-focus-impacte-canvi-climatic-un-crit-capitalisme_1_1787608.html</t>
        </is>
      </c>
    </row>
    <row r="20">
      <c r="A20" t="inlineStr">
        <is>
          <t>E19</t>
        </is>
      </c>
      <c r="B20" t="inlineStr">
        <is>
          <t>BioCultura València</t>
        </is>
      </c>
      <c r="C20" t="inlineStr">
        <is>
          <t>Feria sostenible / ecológica</t>
        </is>
      </c>
      <c r="D20" t="inlineStr">
        <is>
          <t>Productos ecológicos</t>
        </is>
      </c>
      <c r="E20" t="inlineStr">
        <is>
          <t>València (Feria Valencia)</t>
        </is>
      </c>
      <c r="F20" t="inlineStr">
        <is>
          <t>Valencia</t>
        </is>
      </c>
      <c r="G20" t="inlineStr">
        <is>
          <t>sep</t>
        </is>
      </c>
      <c r="H20" t="inlineStr">
        <is>
          <t>27 – 29 sep 2019</t>
        </is>
      </c>
      <c r="I20" t="inlineStr">
        <is>
          <t>Última edición documentada en València: 2019 (2021 cancelada)</t>
        </is>
      </c>
      <c r="J20" t="inlineStr">
        <is>
          <t>Sin edición en València desde 2019</t>
        </is>
      </c>
      <c r="K20" t="inlineStr">
        <is>
          <t>Cerca de 13.000 visitantes (2019)</t>
        </is>
      </c>
      <c r="L20" t="n">
        <v>13000</v>
      </c>
      <c r="M20" t="n">
        <v>2019</v>
      </c>
      <c r="N20" t="inlineStr">
        <is>
          <t>Expositores de alimentación ecológica (formato feria).</t>
        </is>
      </c>
      <c r="O20" t="inlineStr">
        <is>
          <t>https://www.biocultura.org</t>
        </is>
      </c>
      <c r="P20" t="inlineStr">
        <is>
          <t>https://www.biocultura.org</t>
        </is>
      </c>
      <c r="Q20" t="inlineStr">
        <is>
          <t>https://www.agronewscomunitatvalenciana.com/biocultura-valencia-cierra-sus-puertas-con-cerca-de-13000-visitantes</t>
        </is>
      </c>
      <c r="R20" t="inlineStr">
        <is>
          <t>https://www.nferias.com/biocultura-valencia-0/</t>
        </is>
      </c>
    </row>
    <row r="21">
      <c r="A21" t="inlineStr">
        <is>
          <t>E20</t>
        </is>
      </c>
      <c r="B21" t="inlineStr">
        <is>
          <t>Feria Vegana de València</t>
        </is>
      </c>
      <c r="C21" t="inlineStr">
        <is>
          <t>Feria vegana</t>
        </is>
      </c>
      <c r="D21" t="inlineStr">
        <is>
          <t>Alimentación vegana, talleres</t>
        </is>
      </c>
      <c r="E21" t="inlineStr">
        <is>
          <t>València (Las Naves)</t>
        </is>
      </c>
      <c r="F21" t="inlineStr">
        <is>
          <t>Valencia</t>
        </is>
      </c>
      <c r="G21" t="inlineStr">
        <is>
          <t>oct</t>
        </is>
      </c>
      <c r="H21" t="inlineStr">
        <is>
          <t>19 – 20 oct 2019</t>
        </is>
      </c>
      <c r="I21" t="inlineStr">
        <is>
          <t>V edición en 2019; sin edición documentada posterior</t>
        </is>
      </c>
      <c r="J21" t="inlineStr">
        <is>
          <t>Sin edición documentada desde 2019</t>
        </is>
      </c>
      <c r="K21" t="inlineStr">
        <is>
          <t>No publicada</t>
        </is>
      </c>
      <c r="N21" t="inlineStr">
        <is>
          <t>Puestos de gastronomía vegana.</t>
        </is>
      </c>
      <c r="O21" t="inlineStr">
        <is>
          <t>https://feriaveganavalencia.wordpress.com/</t>
        </is>
      </c>
      <c r="P21" t="inlineStr">
        <is>
          <t>https://feriaveganavalencia.wordpress.com/</t>
        </is>
      </c>
      <c r="Q21" t="inlineStr">
        <is>
          <t>https://valenciacity.es/actualidad/las-naves-abren-sus-puertas-a-la-v-feria-vegana-de-valencia/</t>
        </is>
      </c>
      <c r="R21" t="inlineStr"/>
    </row>
    <row r="22">
      <c r="A22" t="inlineStr">
        <is>
          <t>E21</t>
        </is>
      </c>
      <c r="B22" t="inlineStr">
        <is>
          <t>Gastro League</t>
        </is>
      </c>
      <c r="C22" t="inlineStr">
        <is>
          <t>Festival de food trucks</t>
        </is>
      </c>
      <c r="D22" t="inlineStr">
        <is>
          <t>Street food y conciertos</t>
        </is>
      </c>
      <c r="E22" t="inlineStr">
        <is>
          <t>València (Estadi Ciutat de València)</t>
        </is>
      </c>
      <c r="F22" t="inlineStr">
        <is>
          <t>Valencia</t>
        </is>
      </c>
      <c r="G22" t="inlineStr">
        <is>
          <t>jul</t>
        </is>
      </c>
      <c r="H22" t="inlineStr">
        <is>
          <t>22 – 24 jul 2025 (2026: 19 – 20 jun en Tavernes de la Valldigna)</t>
        </is>
      </c>
      <c r="I22" t="inlineStr">
        <is>
          <t>2.ª edición en 2025</t>
        </is>
      </c>
      <c r="J22" t="inlineStr">
        <is>
          <t>Activo</t>
        </is>
      </c>
      <c r="K22" t="inlineStr">
        <is>
          <t>14.500 (2025)</t>
        </is>
      </c>
      <c r="L22" t="n">
        <v>14500</v>
      </c>
      <c r="M22" t="n">
        <v>2025</v>
      </c>
      <c r="N22" t="inlineStr">
        <is>
          <t>Más de 20 food trucks seleccionados por la organización, con premio. Participación mediante formulario de contacto de la web.</t>
        </is>
      </c>
      <c r="O22" t="inlineStr">
        <is>
          <t>https://gastroleague.es/</t>
        </is>
      </c>
      <c r="P22" t="inlineStr">
        <is>
          <t>https://gastroleague.es/</t>
        </is>
      </c>
      <c r="Q22" t="inlineStr">
        <is>
          <t>https://globalylive.com/gastroleague-2025-cierra-su-segunda-edicion-con-14-500-asistentes-y-dos-dias-de-sold-out-en-el-estadio-ciutat-de-valencia/</t>
        </is>
      </c>
      <c r="R22" t="inlineStr">
        <is>
          <t>https://gastroleague.es/gastro-league-2025-home-2/</t>
        </is>
      </c>
    </row>
    <row r="23">
      <c r="A23" t="inlineStr">
        <is>
          <t>E22</t>
        </is>
      </c>
      <c r="B23" t="inlineStr">
        <is>
          <t>Solmarket El Puig</t>
        </is>
      </c>
      <c r="C23" t="inlineStr">
        <is>
          <t>Mercado de food trucks</t>
        </is>
      </c>
      <c r="D23" t="inlineStr">
        <is>
          <t>Street food, ocio familiar</t>
        </is>
      </c>
      <c r="E23" t="inlineStr">
        <is>
          <t>El Puig de Santa Maria (playa)</t>
        </is>
      </c>
      <c r="F23" t="inlineStr">
        <is>
          <t>Valencia</t>
        </is>
      </c>
      <c r="G23" t="inlineStr">
        <is>
          <t>jul, ago</t>
        </is>
      </c>
      <c r="H23" t="inlineStr">
        <is>
          <t>25 jul – 16 ago 2025 (en 2026 Solmarket Valencia se celebró en la playa de Puçol, 16 jul – 30 ago)</t>
        </is>
      </c>
      <c r="I23" t="inlineStr">
        <is>
          <t>8.ª edición en 2025</t>
        </is>
      </c>
      <c r="J23" t="inlineStr">
        <is>
          <t>Activo</t>
        </is>
      </c>
      <c r="K23" t="inlineStr">
        <is>
          <t>Previsión de más de 80.000 visitantes (2025, previsión, no dato final)</t>
        </is>
      </c>
      <c r="N23" t="inlineStr">
        <is>
          <t>15 food trucks con opciones veganas, vegetarianas y sin gluten; selección por el organizador.</t>
        </is>
      </c>
      <c r="O23" t="inlineStr">
        <is>
          <t>https://solmarket.es/ciudades/</t>
        </is>
      </c>
      <c r="P23" t="inlineStr">
        <is>
          <t>https://solmarket.es</t>
        </is>
      </c>
      <c r="Q23" t="inlineStr">
        <is>
          <t>https://www.levante-emv.com/horta/2025/07/23/puig-impulsa-oferta-turistica-verano-119994561.html</t>
        </is>
      </c>
      <c r="R23" t="inlineStr">
        <is>
          <t>https://www.lasprovincias.es/planes/solmarket-continua-verano-playas-puig-20250808072119-nt.html</t>
        </is>
      </c>
    </row>
    <row r="24">
      <c r="A24" t="inlineStr">
        <is>
          <t>E23</t>
        </is>
      </c>
      <c r="B24" t="inlineStr">
        <is>
          <t>The Champions Burger València</t>
        </is>
      </c>
      <c r="C24" t="inlineStr">
        <is>
          <t>Festival gastronómico (hamburguesa)</t>
        </is>
      </c>
      <c r="D24" t="inlineStr">
        <is>
          <t>Gastronomía: hamburguesa</t>
        </is>
      </c>
      <c r="E24" t="inlineStr">
        <is>
          <t>València (Camp de Mestalla)</t>
        </is>
      </c>
      <c r="F24" t="inlineStr">
        <is>
          <t>Valencia</t>
        </is>
      </c>
      <c r="G24" t="inlineStr">
        <is>
          <t>jun</t>
        </is>
      </c>
      <c r="H24" t="inlineStr">
        <is>
          <t>5 – 23 jun 2025 (2026: 11 – 29 jun)</t>
        </is>
      </c>
      <c r="I24" t="inlineStr">
        <is>
          <t>5.ª edición en València en 2025</t>
        </is>
      </c>
      <c r="J24" t="inlineStr">
        <is>
          <t>Activo</t>
        </is>
      </c>
      <c r="K24" t="inlineStr">
        <is>
          <t>Más de 350.000 asistentes (2025)</t>
        </is>
      </c>
      <c r="L24" t="n">
        <v>350000</v>
      </c>
      <c r="M24" t="n">
        <v>2025</v>
      </c>
      <c r="N24" t="inlineStr">
        <is>
          <t>Circuito competitivo: hamburgueserías seleccionadas por la organización.</t>
        </is>
      </c>
      <c r="O24" t="inlineStr">
        <is>
          <t>https://thechampionsburger.com/es/valencia/</t>
        </is>
      </c>
      <c r="P24" t="inlineStr">
        <is>
          <t>https://thechampionsburger.com/es/valencia/</t>
        </is>
      </c>
      <c r="Q24" t="inlineStr">
        <is>
          <t>https://www.valenciacf.com/mas-de-350000-asistentes-disfrutan-en-el-camp-de-mestalla-de-la-5-edicion-de-the-champions-burger</t>
        </is>
      </c>
      <c r="R24" t="inlineStr">
        <is>
          <t>https://www.lasprovincias.es/economia/empresas/unica-champions-juega-mestalla-100-millones-facturados-20260601170802-nt.html</t>
        </is>
      </c>
    </row>
    <row r="25">
      <c r="A25" t="inlineStr">
        <is>
          <t>E24</t>
        </is>
      </c>
      <c r="B25" t="inlineStr">
        <is>
          <t>The Champions Burger Torrent</t>
        </is>
      </c>
      <c r="C25" t="inlineStr">
        <is>
          <t>Festival gastronómico (hamburguesa)</t>
        </is>
      </c>
      <c r="D25" t="inlineStr">
        <is>
          <t>Gastronomía: smash burger</t>
        </is>
      </c>
      <c r="E25" t="inlineStr">
        <is>
          <t>Torrent (Parque Central)</t>
        </is>
      </c>
      <c r="F25" t="inlineStr">
        <is>
          <t>Valencia</t>
        </is>
      </c>
      <c r="G25" t="inlineStr">
        <is>
          <t>oct, nov</t>
        </is>
      </c>
      <c r="H25" t="inlineStr">
        <is>
          <t>16 oct – 2 nov 2025</t>
        </is>
      </c>
      <c r="I25" t="inlineStr">
        <is>
          <t>Edición 2025 verificada</t>
        </is>
      </c>
      <c r="J25" t="inlineStr">
        <is>
          <t>Activo</t>
        </is>
      </c>
      <c r="K25" t="inlineStr">
        <is>
          <t>No publicada (22 restaurantes en formato food truck)</t>
        </is>
      </c>
      <c r="N25" t="inlineStr">
        <is>
          <t>Selección por la organización.</t>
        </is>
      </c>
      <c r="O25" t="inlineStr">
        <is>
          <t>https://thechampionsburger.com</t>
        </is>
      </c>
      <c r="P25" t="inlineStr">
        <is>
          <t>https://thechampionsburger.com</t>
        </is>
      </c>
      <c r="Q25" t="inlineStr">
        <is>
          <t>https://www.esdiario.com/comunidad-valenciana/251017/169958/the-champions-burger-torrent-hamburguesas-smash.html</t>
        </is>
      </c>
      <c r="R25" t="inlineStr"/>
    </row>
    <row r="26">
      <c r="A26" t="inlineStr">
        <is>
          <t>E25</t>
        </is>
      </c>
      <c r="B26" t="inlineStr">
        <is>
          <t>Low Festival</t>
        </is>
      </c>
      <c r="C26" t="inlineStr">
        <is>
          <t>Festival de música</t>
        </is>
      </c>
      <c r="D26" t="inlineStr">
        <is>
          <t>Indie, pop, electrónica</t>
        </is>
      </c>
      <c r="E26" t="inlineStr">
        <is>
          <t>Benidorm (hasta 2025) · Torrevieja (2026)</t>
        </is>
      </c>
      <c r="F26" t="inlineStr">
        <is>
          <t>Alicante</t>
        </is>
      </c>
      <c r="G26" t="inlineStr">
        <is>
          <t>jul, ago</t>
        </is>
      </c>
      <c r="H26" t="inlineStr">
        <is>
          <t>25 – 27 jul 2025; 31 jul – 2 ago 2026 en Torrevieja</t>
        </is>
      </c>
      <c r="I26" t="inlineStr">
        <is>
          <t>2010–2019; 2022–2025 en Benidorm (2020 cancelado); traslado a Torrevieja en 2026</t>
        </is>
      </c>
      <c r="J26" t="inlineStr">
        <is>
          <t>Activo (cambia de sede)</t>
        </is>
      </c>
      <c r="K26" t="inlineStr">
        <is>
          <t>Más de 65.000 en 3 jornadas (2025)</t>
        </is>
      </c>
      <c r="L26" t="n">
        <v>65000</v>
      </c>
      <c r="M26" t="n">
        <v>2025</v>
      </c>
      <c r="N26" t="inlineStr">
        <is>
          <t>Zona de restauración con opciones para celíacos, veganos y vegetarianos. No publica formulario de proveedores; contacto info@lowfestival.es.</t>
        </is>
      </c>
      <c r="O26" t="inlineStr">
        <is>
          <t>https://lowfestival.es/contacto/</t>
        </is>
      </c>
      <c r="P26" t="inlineStr">
        <is>
          <t>https://lowfestival.es</t>
        </is>
      </c>
      <c r="Q26" t="inlineStr">
        <is>
          <t>https://www.benidorm.org/es/noticias/el-low-festival-cierra-su-15-aniversario-con-mas-de-65000-asistentes-y-anunciando-las-fechas-para-2026</t>
        </is>
      </c>
      <c r="R26" t="inlineStr">
        <is>
          <t>https://lowfestival.es/informacion/</t>
        </is>
      </c>
    </row>
    <row r="27">
      <c r="A27" t="inlineStr">
        <is>
          <t>E26</t>
        </is>
      </c>
      <c r="B27" t="inlineStr">
        <is>
          <t>Spring Festival</t>
        </is>
      </c>
      <c r="C27" t="inlineStr">
        <is>
          <t>Festival de música</t>
        </is>
      </c>
      <c r="D27" t="inlineStr">
        <is>
          <t>Pop, urbano</t>
        </is>
      </c>
      <c r="E27" t="inlineStr">
        <is>
          <t>Alicante (Multiespacio Rabasa)</t>
        </is>
      </c>
      <c r="F27" t="inlineStr">
        <is>
          <t>Alicante</t>
        </is>
      </c>
      <c r="G27" t="inlineStr">
        <is>
          <t>may</t>
        </is>
      </c>
      <c r="H27" t="inlineStr">
        <is>
          <t>30 – 31 may 2025</t>
        </is>
      </c>
      <c r="I27" t="inlineStr">
        <is>
          <t>Edición 2025 verificada</t>
        </is>
      </c>
      <c r="J27" t="inlineStr">
        <is>
          <t>Activo</t>
        </is>
      </c>
      <c r="K27" t="inlineStr">
        <is>
          <t>Más de 25.000 por jornada (2025); unas 50.000 en total</t>
        </is>
      </c>
      <c r="L27" t="n">
        <v>50000</v>
      </c>
      <c r="M27" t="n">
        <v>2025</v>
      </c>
      <c r="N27" t="inlineStr">
        <is>
          <t>Sin información pública sobre proveedores.</t>
        </is>
      </c>
      <c r="O27" t="inlineStr">
        <is>
          <t>https://springalicante.es</t>
        </is>
      </c>
      <c r="P27" t="inlineStr">
        <is>
          <t>https://springalicante.es</t>
        </is>
      </c>
      <c r="Q27" t="inlineStr">
        <is>
          <t>https://springalicante.es/cronica-viernes-2025/</t>
        </is>
      </c>
      <c r="R27" t="inlineStr">
        <is>
          <t>https://www.informacion.es/cultura/2025/05/29/spring-festival-espera-reunir-50-117994110.html</t>
        </is>
      </c>
    </row>
    <row r="28">
      <c r="A28" t="inlineStr">
        <is>
          <t>E27</t>
        </is>
      </c>
      <c r="B28" t="inlineStr">
        <is>
          <t>Leyendas del Rock</t>
        </is>
      </c>
      <c r="C28" t="inlineStr">
        <is>
          <t>Festival de música</t>
        </is>
      </c>
      <c r="D28" t="inlineStr">
        <is>
          <t>Metal, rock</t>
        </is>
      </c>
      <c r="E28" t="inlineStr">
        <is>
          <t>Villena</t>
        </is>
      </c>
      <c r="F28" t="inlineStr">
        <is>
          <t>Alicante</t>
        </is>
      </c>
      <c r="G28" t="inlineStr">
        <is>
          <t>ago</t>
        </is>
      </c>
      <c r="H28" t="inlineStr">
        <is>
          <t>6 – 9 ago 2025</t>
        </is>
      </c>
      <c r="I28" t="inlineStr">
        <is>
          <t>Edición 2025 verificada</t>
        </is>
      </c>
      <c r="J28" t="inlineStr">
        <is>
          <t>Activo</t>
        </is>
      </c>
      <c r="K28" t="inlineStr">
        <is>
          <t>Más de 12.000 el viernes y unos 15.000 el sábado (2025)</t>
        </is>
      </c>
      <c r="M28" t="n">
        <v>2025</v>
      </c>
      <c r="N28" t="inlineStr">
        <is>
          <t>Sin información pública sobre proveedores.</t>
        </is>
      </c>
      <c r="O28" t="inlineStr"/>
      <c r="P28" t="inlineStr"/>
      <c r="Q28" t="inlineStr">
        <is>
          <t>https://www.elperiodic.com/villena/leyendas-rock-2025-final-apoteosico-alimenta-leyenda_1030879</t>
        </is>
      </c>
      <c r="R28" t="inlineStr">
        <is>
          <t>https://www.abc.es/espana/madrid/agenda/leyendas-rock-2025-20250714142556-nt.html</t>
        </is>
      </c>
    </row>
    <row r="29">
      <c r="A29" t="inlineStr">
        <is>
          <t>E28</t>
        </is>
      </c>
      <c r="B29" t="inlineStr">
        <is>
          <t>Rabolagartija</t>
        </is>
      </c>
      <c r="C29" t="inlineStr">
        <is>
          <t>Festival de música</t>
        </is>
      </c>
      <c r="D29" t="inlineStr">
        <is>
          <t>Rock, mestizaje</t>
        </is>
      </c>
      <c r="E29" t="inlineStr">
        <is>
          <t>Villena</t>
        </is>
      </c>
      <c r="F29" t="inlineStr">
        <is>
          <t>Alicante</t>
        </is>
      </c>
      <c r="G29" t="inlineStr">
        <is>
          <t>ago</t>
        </is>
      </c>
      <c r="H29" t="inlineStr">
        <is>
          <t>15 – 16 ago 2025</t>
        </is>
      </c>
      <c r="I29" t="inlineStr">
        <is>
          <t>Edición 2025 verificada</t>
        </is>
      </c>
      <c r="J29" t="inlineStr">
        <is>
          <t>Activo</t>
        </is>
      </c>
      <c r="K29" t="inlineStr">
        <is>
          <t>Más de 12.000 en la jornada de cierre (2025)</t>
        </is>
      </c>
      <c r="M29" t="n">
        <v>2025</v>
      </c>
      <c r="N29" t="inlineStr">
        <is>
          <t>Sin información pública sobre proveedores.</t>
        </is>
      </c>
      <c r="O29" t="inlineStr">
        <is>
          <t>https://www.rabolagartija.com</t>
        </is>
      </c>
      <c r="P29" t="inlineStr">
        <is>
          <t>https://www.rabolagartija.com</t>
        </is>
      </c>
      <c r="Q29" t="inlineStr">
        <is>
          <t>https://www.intercomarcal.com/villena/la-raiz-congrega-a-12-000-personas-en-un-cierre-historico-del-rabolagartija-2025/</t>
        </is>
      </c>
      <c r="R29" t="inlineStr"/>
    </row>
    <row r="30">
      <c r="A30" t="inlineStr">
        <is>
          <t>E29</t>
        </is>
      </c>
      <c r="B30" t="inlineStr">
        <is>
          <t>Marearock</t>
        </is>
      </c>
      <c r="C30" t="inlineStr">
        <is>
          <t>Festival de música</t>
        </is>
      </c>
      <c r="D30" t="inlineStr">
        <is>
          <t>Punk, rock</t>
        </is>
      </c>
      <c r="E30" t="inlineStr">
        <is>
          <t>Ibi</t>
        </is>
      </c>
      <c r="F30" t="inlineStr">
        <is>
          <t>Alicante</t>
        </is>
      </c>
      <c r="G30" t="inlineStr">
        <is>
          <t>jun</t>
        </is>
      </c>
      <c r="H30" t="inlineStr">
        <is>
          <t>26 – 29 jun 2025</t>
        </is>
      </c>
      <c r="I30" t="inlineStr">
        <is>
          <t>XX edición en 2025 (2020 cancelado)</t>
        </is>
      </c>
      <c r="J30" t="inlineStr">
        <is>
          <t>Activo</t>
        </is>
      </c>
      <c r="K30" t="inlineStr">
        <is>
          <t>No publicada</t>
        </is>
      </c>
      <c r="N30" t="inlineStr">
        <is>
          <t>Sin información pública sobre proveedores.</t>
        </is>
      </c>
      <c r="O30" t="inlineStr"/>
      <c r="P30" t="inlineStr"/>
      <c r="Q30" t="inlineStr">
        <is>
          <t>https://www.elperiodic.com/ibi/festival-marearock-celebrara-aniversario-finales-junio_1016031</t>
        </is>
      </c>
      <c r="R30" t="inlineStr">
        <is>
          <t>https://www.escaparatedigital.com/festival-marearock-ibi-acoge-su-xx-edicion-del-26-al-29-de-junio/</t>
        </is>
      </c>
    </row>
    <row r="31">
      <c r="A31" t="inlineStr">
        <is>
          <t>E30</t>
        </is>
      </c>
      <c r="B31" t="inlineStr">
        <is>
          <t>Reggaeton Beach Festival Benidorm</t>
        </is>
      </c>
      <c r="C31" t="inlineStr">
        <is>
          <t>Festival de música</t>
        </is>
      </c>
      <c r="D31" t="inlineStr">
        <is>
          <t>Urbano, reguetón</t>
        </is>
      </c>
      <c r="E31" t="inlineStr">
        <is>
          <t>Benidorm</t>
        </is>
      </c>
      <c r="F31" t="inlineStr">
        <is>
          <t>Alicante</t>
        </is>
      </c>
      <c r="G31" t="inlineStr">
        <is>
          <t>jul</t>
        </is>
      </c>
      <c r="H31" t="inlineStr">
        <is>
          <t>5 – 6 jul 2025</t>
        </is>
      </c>
      <c r="I31" t="inlineStr">
        <is>
          <t>6.ª edición en Benidorm en 2025</t>
        </is>
      </c>
      <c r="J31" t="inlineStr">
        <is>
          <t>Activo</t>
        </is>
      </c>
      <c r="K31" t="inlineStr">
        <is>
          <t>18.000 por jornada (2025, dato municipal)</t>
        </is>
      </c>
      <c r="L31" t="n">
        <v>36000</v>
      </c>
      <c r="M31" t="n">
        <v>2025</v>
      </c>
      <c r="N31" t="inlineStr">
        <is>
          <t>Sin información pública sobre proveedores.</t>
        </is>
      </c>
      <c r="O31" t="inlineStr"/>
      <c r="P31" t="inlineStr"/>
      <c r="Q31" t="inlineStr">
        <is>
          <t>https://benidorm.org/es/noticias/el-reggaeton-beach-festival-concluye-su-sexta-edicion-con-un-nuevo-exito-de-asistencia</t>
        </is>
      </c>
      <c r="R31" t="inlineStr"/>
    </row>
    <row r="32">
      <c r="A32" t="inlineStr">
        <is>
          <t>E31</t>
        </is>
      </c>
      <c r="B32" t="inlineStr">
        <is>
          <t>Iberia Festival</t>
        </is>
      </c>
      <c r="C32" t="inlineStr">
        <is>
          <t>Festival de música</t>
        </is>
      </c>
      <c r="D32" t="inlineStr">
        <is>
          <t>Pop y rock nacional</t>
        </is>
      </c>
      <c r="E32" t="inlineStr">
        <is>
          <t>Benidorm</t>
        </is>
      </c>
      <c r="F32" t="inlineStr">
        <is>
          <t>Alicante</t>
        </is>
      </c>
      <c r="G32" t="inlineStr">
        <is>
          <t>oct, dic</t>
        </is>
      </c>
      <c r="H32" t="inlineStr">
        <is>
          <t>10 – 11 oct 2025 cancelado (riesgo meteorológico); «Iberia 2.0» el 6 dic 2025</t>
        </is>
      </c>
      <c r="I32" t="inlineStr">
        <is>
          <t>Edición 2025 reprogramada</t>
        </is>
      </c>
      <c r="J32" t="inlineStr">
        <is>
          <t>Edición 2025 reprogramada</t>
        </is>
      </c>
      <c r="K32" t="inlineStr">
        <is>
          <t>Sin cifra oficial publicada</t>
        </is>
      </c>
      <c r="N32" t="inlineStr">
        <is>
          <t>Sin información pública.</t>
        </is>
      </c>
      <c r="O32" t="inlineStr"/>
      <c r="P32" t="inlineStr"/>
      <c r="Q32" t="inlineStr">
        <is>
          <t>https://mercadeopop.com/cancelado-el-iberia-festival-2025-de-benidorm/</t>
        </is>
      </c>
      <c r="R32" t="inlineStr">
        <is>
          <t>https://mariskalrock.com/actualidad/el-iberia-festival-de-benidorm-resurge-en-2025-con-mago-de-oz-y-burning-a-la-cabeza/</t>
        </is>
      </c>
    </row>
    <row r="33">
      <c r="A33" t="inlineStr">
        <is>
          <t>E32</t>
        </is>
      </c>
      <c r="B33" t="inlineStr">
        <is>
          <t>Alacant Street Food Market</t>
        </is>
      </c>
      <c r="C33" t="inlineStr">
        <is>
          <t>Mercado de food trucks</t>
        </is>
      </c>
      <c r="D33" t="inlineStr">
        <is>
          <t>Street food, conciertos, mercado de diseño</t>
        </is>
      </c>
      <c r="E33" t="inlineStr">
        <is>
          <t>Alicante (Plaza Séneca)</t>
        </is>
      </c>
      <c r="F33" t="inlineStr">
        <is>
          <t>Alicante</t>
        </is>
      </c>
      <c r="G33" t="inlineStr">
        <is>
          <t>mar</t>
        </is>
      </c>
      <c r="H33" t="inlineStr">
        <is>
          <t>20 – 23 mar 2025</t>
        </is>
      </c>
      <c r="I33" t="inlineStr">
        <is>
          <t>Edición 2025 verificada</t>
        </is>
      </c>
      <c r="J33" t="inlineStr">
        <is>
          <t>Activo</t>
        </is>
      </c>
      <c r="K33" t="inlineStr">
        <is>
          <t>No publicada (12 food trucks)</t>
        </is>
      </c>
      <c r="N33" t="inlineStr">
        <is>
          <t>Food trucks seleccionados por el organizador.</t>
        </is>
      </c>
      <c r="O33" t="inlineStr"/>
      <c r="P33" t="inlineStr"/>
      <c r="Q33" t="inlineStr">
        <is>
          <t>https://alicantextra.com/es/alicante/mayor-festival-gastronomico-inaugura-temporada-2025-alicante_569221_102.html</t>
        </is>
      </c>
      <c r="R33" t="inlineStr">
        <is>
          <t>https://alicantepress.com/art/50746/alicante-vibra-con-foodtrucks-vintage-y-conciertos-en-directo</t>
        </is>
      </c>
    </row>
    <row r="34">
      <c r="A34" t="inlineStr">
        <is>
          <t>E33</t>
        </is>
      </c>
      <c r="B34" t="inlineStr">
        <is>
          <t>Street Food Market La Vila Joiosa</t>
        </is>
      </c>
      <c r="C34" t="inlineStr">
        <is>
          <t>Mercado de food trucks</t>
        </is>
      </c>
      <c r="D34" t="inlineStr">
        <is>
          <t>Street food, música en directo</t>
        </is>
      </c>
      <c r="E34" t="inlineStr">
        <is>
          <t>La Vila Joiosa (Parque La Antoneta)</t>
        </is>
      </c>
      <c r="F34" t="inlineStr">
        <is>
          <t>Alicante</t>
        </is>
      </c>
      <c r="G34" t="inlineStr">
        <is>
          <t>jul</t>
        </is>
      </c>
      <c r="H34" t="inlineStr">
        <is>
          <t>3 – 6 jul 2025</t>
        </is>
      </c>
      <c r="I34" t="inlineStr">
        <is>
          <t>Edición 2025 verificada</t>
        </is>
      </c>
      <c r="J34" t="inlineStr">
        <is>
          <t>Activo</t>
        </is>
      </c>
      <c r="K34" t="inlineStr">
        <is>
          <t>No publicada (12 food trucks)</t>
        </is>
      </c>
      <c r="N34" t="inlineStr">
        <is>
          <t>Food trucks seleccionados por el organizador.</t>
        </is>
      </c>
      <c r="O34" t="inlineStr"/>
      <c r="P34" t="inlineStr"/>
      <c r="Q34" t="inlineStr">
        <is>
          <t>https://www.valenciabonita.es/2025/06/30/street-food-market-la-vila-joiosa-2025/</t>
        </is>
      </c>
      <c r="R34" t="inlineStr"/>
    </row>
    <row r="35">
      <c r="A35" t="inlineStr">
        <is>
          <t>E34</t>
        </is>
      </c>
      <c r="B35" t="inlineStr">
        <is>
          <t>Solmarket Alicante</t>
        </is>
      </c>
      <c r="C35" t="inlineStr">
        <is>
          <t>Mercado de food trucks</t>
        </is>
      </c>
      <c r="D35" t="inlineStr">
        <is>
          <t>Street food, artesanía</t>
        </is>
      </c>
      <c r="E35" t="inlineStr">
        <is>
          <t>Alicante (Playa de San Juan, Av. de Niza)</t>
        </is>
      </c>
      <c r="F35" t="inlineStr">
        <is>
          <t>Alicante</t>
        </is>
      </c>
      <c r="G35" t="inlineStr">
        <is>
          <t>ago</t>
        </is>
      </c>
      <c r="H35" t="inlineStr">
        <is>
          <t>20 – 31 ago 2025 (en 2026 la sede alicantina fue la playa de Elche, 10 – 26 jul)</t>
        </is>
      </c>
      <c r="I35" t="inlineStr">
        <is>
          <t>Edición 2025 verificada</t>
        </is>
      </c>
      <c r="J35" t="inlineStr">
        <is>
          <t>Activo</t>
        </is>
      </c>
      <c r="K35" t="inlineStr">
        <is>
          <t>No publicada</t>
        </is>
      </c>
      <c r="N35" t="inlineStr">
        <is>
          <t>Organizador privado (Solmarket).</t>
        </is>
      </c>
      <c r="O35" t="inlineStr">
        <is>
          <t>https://solmarket.es/ciudades/</t>
        </is>
      </c>
      <c r="P35" t="inlineStr">
        <is>
          <t>https://solmarket.es</t>
        </is>
      </c>
      <c r="Q35" t="inlineStr">
        <is>
          <t>https://alicantextra.com/es/sociedad/solmarket-2025-aterriza-alicante-foodtrucks-espectaculos-playa_575066_102.html</t>
        </is>
      </c>
      <c r="R35" t="inlineStr"/>
    </row>
    <row r="36">
      <c r="A36" t="inlineStr">
        <is>
          <t>E35</t>
        </is>
      </c>
      <c r="B36" t="inlineStr">
        <is>
          <t>Fira de Tots Sants</t>
        </is>
      </c>
      <c r="C36" t="inlineStr">
        <is>
          <t>Feria municipal</t>
        </is>
      </c>
      <c r="D36" t="inlineStr">
        <is>
          <t>Feria tradicional y gastronómica</t>
        </is>
      </c>
      <c r="E36" t="inlineStr">
        <is>
          <t>Cocentaina</t>
        </is>
      </c>
      <c r="F36" t="inlineStr">
        <is>
          <t>Alicante</t>
        </is>
      </c>
      <c r="G36" t="inlineStr">
        <is>
          <t>oct, nov</t>
        </is>
      </c>
      <c r="H36" t="inlineStr">
        <is>
          <t>30 oct – 2 nov 2025</t>
        </is>
      </c>
      <c r="I36" t="inlineStr">
        <is>
          <t>679.ª edición en 2025</t>
        </is>
      </c>
      <c r="J36" t="inlineStr">
        <is>
          <t>Activo</t>
        </is>
      </c>
      <c r="K36" t="inlineStr">
        <is>
          <t>486.616 visitantes (2025, cómputo municipal)</t>
        </is>
      </c>
      <c r="L36" t="n">
        <v>486616</v>
      </c>
      <c r="M36" t="n">
        <v>2025</v>
      </c>
      <c r="N36" t="inlineStr">
        <is>
          <t>Puestos adjudicados por el Ayuntamiento de Cocentaina (consultar bases de cada edición).</t>
        </is>
      </c>
      <c r="O36" t="inlineStr"/>
      <c r="P36" t="inlineStr"/>
      <c r="Q36" t="inlineStr">
        <is>
          <t>https://www.levante-emv.com/ocio/planes/2025/11/10/fira-tots-sants-2025-cocentaina-bc-123566612.html</t>
        </is>
      </c>
      <c r="R36" t="inlineStr">
        <is>
          <t>https://www.copealcoy.es/es/mas-de-486-000-personas-visitaron-la-fira-de-tots-sants-de-cocentaina/</t>
        </is>
      </c>
    </row>
    <row r="37">
      <c r="A37" t="inlineStr">
        <is>
          <t>E36</t>
        </is>
      </c>
      <c r="B37" t="inlineStr">
        <is>
          <t>Vegan Fest Alicante</t>
        </is>
      </c>
      <c r="C37" t="inlineStr">
        <is>
          <t>Feria vegana</t>
        </is>
      </c>
      <c r="D37" t="inlineStr">
        <is>
          <t>Alimentación vegana, música</t>
        </is>
      </c>
      <c r="E37" t="inlineStr">
        <is>
          <t>Alicante (Las Cigarreras)</t>
        </is>
      </c>
      <c r="F37" t="inlineStr">
        <is>
          <t>Alicante</t>
        </is>
      </c>
      <c r="G37" t="inlineStr">
        <is>
          <t>oct</t>
        </is>
      </c>
      <c r="H37" t="inlineStr">
        <is>
          <t>1 oct 2022</t>
        </is>
      </c>
      <c r="I37" t="inlineStr">
        <is>
          <t>VI edición en 2022; sin edición documentada posterior</t>
        </is>
      </c>
      <c r="J37" t="inlineStr">
        <is>
          <t>Sin edición documentada desde 2022</t>
        </is>
      </c>
      <c r="K37" t="inlineStr">
        <is>
          <t>No publicada</t>
        </is>
      </c>
      <c r="N37" t="inlineStr">
        <is>
          <t>Puestos de gastronomía vegana.</t>
        </is>
      </c>
      <c r="O37" t="inlineStr"/>
      <c r="P37" t="inlineStr"/>
      <c r="Q37" t="inlineStr">
        <is>
          <t>https://unionvegetariana.org/vegan-fest-alicante-le-da-al-play-con-su-vi-edicion/</t>
        </is>
      </c>
      <c r="R37" t="inlineStr">
        <is>
          <t>https://www.apuntmedia.es/noticies/cultura/alacant-torna-vega-vegan-fest_1_1549362.html</t>
        </is>
      </c>
    </row>
    <row r="38">
      <c r="A38" t="inlineStr">
        <is>
          <t>E37</t>
        </is>
      </c>
      <c r="B38" t="inlineStr">
        <is>
          <t>Street Market Foodtruck Torrevieja</t>
        </is>
      </c>
      <c r="C38" t="inlineStr">
        <is>
          <t>Mercado de food trucks (contrato municipal)</t>
        </is>
      </c>
      <c r="D38" t="inlineStr">
        <is>
          <t>Street food</t>
        </is>
      </c>
      <c r="E38" t="inlineStr">
        <is>
          <t>Torrevieja</t>
        </is>
      </c>
      <c r="F38" t="inlineStr">
        <is>
          <t>Alicante</t>
        </is>
      </c>
      <c r="G38" t="inlineStr">
        <is>
          <t>por definir</t>
        </is>
      </c>
      <c r="H38" t="inlineStr">
        <is>
          <t>Contrato 2026–2027 (licitación 97109/2026, finalizada)</t>
        </is>
      </c>
      <c r="I38" t="inlineStr">
        <is>
          <t>Licitación 2026</t>
        </is>
      </c>
      <c r="J38" t="inlineStr">
        <is>
          <t>Contrato municipal 2026–2027</t>
        </is>
      </c>
      <c r="K38" t="inlineStr">
        <is>
          <t>No aplica</t>
        </is>
      </c>
      <c r="N38" t="inlineStr">
        <is>
          <t>El Ayuntamiento contrata a un organizador que selecciona los food trucks.</t>
        </is>
      </c>
      <c r="O38" t="inlineStr"/>
      <c r="P38" t="inlineStr"/>
      <c r="Q38" t="inlineStr">
        <is>
          <t>https://www.alicitar.es/licitacion/19159622/contratacion-del-evento-street-market-foodtruck-2026-2027</t>
        </is>
      </c>
      <c r="R38" t="inlineStr"/>
    </row>
  </sheetData>
  <autoFilter ref="A1:R3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2026-10-11T00:37:44Z</dcterms:created>
  <dcterms:modified xmlns:dcterms="http://purl.org/dc/terms/" xmlns:xsi="http://www.w3.org/2001/XMLSchema-instance" xsi:type="dcterms:W3CDTF">2026-10-11T00:37:44Z</dcterms:modified>
</cp:coreProperties>
</file>